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жб" sheetId="1" r:id="rId1"/>
    <sheet name="плитка, борт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3" i="1" l="1"/>
  <c r="A44" i="2" l="1"/>
  <c r="E47" i="2"/>
  <c r="E46" i="2"/>
  <c r="E45" i="2"/>
  <c r="E42" i="2"/>
  <c r="E41" i="2"/>
  <c r="E40" i="2"/>
  <c r="E38" i="2"/>
  <c r="E37" i="2"/>
  <c r="E36" i="2"/>
  <c r="E33" i="2"/>
  <c r="E32" i="2"/>
  <c r="E31" i="2"/>
  <c r="E30" i="2"/>
  <c r="E29" i="2"/>
  <c r="E28" i="2"/>
  <c r="E27" i="2"/>
  <c r="E26" i="2"/>
  <c r="E34" i="2"/>
  <c r="E24" i="2"/>
  <c r="E23" i="2"/>
  <c r="E21" i="2"/>
  <c r="E20" i="2"/>
  <c r="E18" i="2"/>
  <c r="E17" i="2"/>
  <c r="E16" i="2"/>
  <c r="E15" i="2"/>
  <c r="E14" i="2"/>
  <c r="E13" i="2"/>
  <c r="E12" i="2"/>
  <c r="B47" i="2"/>
  <c r="B46" i="2"/>
  <c r="B45" i="2"/>
  <c r="B42" i="2"/>
  <c r="B41" i="2"/>
  <c r="B40" i="2"/>
  <c r="A39" i="2"/>
  <c r="B38" i="2"/>
  <c r="B37" i="2"/>
  <c r="B36" i="2"/>
  <c r="A35" i="2"/>
  <c r="B34" i="2"/>
  <c r="B33" i="2"/>
  <c r="B32" i="2"/>
  <c r="B31" i="2"/>
  <c r="B30" i="2"/>
  <c r="B29" i="2"/>
  <c r="B28" i="2"/>
  <c r="B27" i="2"/>
  <c r="B26" i="2"/>
  <c r="A25" i="2"/>
  <c r="B24" i="2"/>
  <c r="B23" i="2"/>
  <c r="A22" i="2"/>
  <c r="B21" i="2"/>
  <c r="B20" i="2"/>
  <c r="A19" i="2"/>
  <c r="B18" i="2"/>
  <c r="B17" i="2"/>
  <c r="B16" i="2"/>
  <c r="B15" i="2"/>
  <c r="B14" i="2"/>
  <c r="B13" i="2"/>
  <c r="B12" i="2"/>
  <c r="A11" i="2"/>
  <c r="D9" i="2"/>
  <c r="O99" i="1" l="1"/>
  <c r="O98" i="1"/>
  <c r="O97" i="1"/>
  <c r="O96" i="1"/>
  <c r="O94" i="1"/>
  <c r="O93" i="1"/>
  <c r="O91" i="1"/>
  <c r="O90" i="1"/>
  <c r="O88" i="1"/>
  <c r="O87" i="1"/>
  <c r="O86" i="1"/>
  <c r="O85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7" i="1"/>
  <c r="G256" i="1"/>
  <c r="G255" i="1"/>
  <c r="G254" i="1"/>
  <c r="G253" i="1"/>
  <c r="G252" i="1"/>
  <c r="G251" i="1"/>
  <c r="G250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7" i="1"/>
  <c r="G206" i="1"/>
  <c r="G205" i="1"/>
  <c r="G203" i="1"/>
  <c r="G202" i="1"/>
  <c r="G201" i="1"/>
  <c r="G199" i="1"/>
  <c r="G198" i="1"/>
  <c r="G197" i="1"/>
  <c r="G196" i="1"/>
  <c r="G195" i="1"/>
  <c r="G194" i="1"/>
  <c r="G192" i="1"/>
  <c r="G191" i="1"/>
  <c r="G190" i="1"/>
  <c r="G189" i="1"/>
  <c r="G188" i="1"/>
  <c r="G187" i="1"/>
  <c r="G186" i="1"/>
  <c r="G184" i="1"/>
  <c r="G183" i="1"/>
  <c r="G182" i="1"/>
  <c r="G181" i="1"/>
  <c r="G179" i="1"/>
  <c r="G178" i="1"/>
  <c r="G177" i="1"/>
  <c r="G175" i="1"/>
  <c r="G174" i="1"/>
  <c r="G173" i="1"/>
  <c r="G172" i="1"/>
  <c r="G171" i="1"/>
  <c r="G170" i="1"/>
  <c r="G169" i="1"/>
  <c r="G168" i="1"/>
  <c r="G165" i="1"/>
  <c r="G164" i="1"/>
  <c r="G163" i="1"/>
  <c r="G162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A13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M321" i="1"/>
  <c r="L321" i="1"/>
  <c r="K321" i="1"/>
  <c r="J321" i="1"/>
  <c r="E321" i="1"/>
  <c r="D321" i="1"/>
  <c r="C321" i="1"/>
  <c r="M320" i="1"/>
  <c r="L320" i="1"/>
  <c r="K320" i="1"/>
  <c r="J320" i="1"/>
  <c r="E320" i="1"/>
  <c r="D320" i="1"/>
  <c r="C320" i="1"/>
  <c r="M319" i="1"/>
  <c r="L319" i="1"/>
  <c r="K319" i="1"/>
  <c r="J319" i="1"/>
  <c r="E319" i="1"/>
  <c r="D319" i="1"/>
  <c r="C319" i="1"/>
  <c r="M318" i="1"/>
  <c r="L318" i="1"/>
  <c r="K318" i="1"/>
  <c r="J318" i="1"/>
  <c r="E318" i="1"/>
  <c r="D318" i="1"/>
  <c r="C318" i="1"/>
  <c r="M317" i="1"/>
  <c r="L317" i="1"/>
  <c r="K317" i="1"/>
  <c r="J317" i="1"/>
  <c r="E317" i="1"/>
  <c r="D317" i="1"/>
  <c r="C317" i="1"/>
  <c r="M316" i="1"/>
  <c r="L316" i="1"/>
  <c r="K316" i="1"/>
  <c r="J316" i="1"/>
  <c r="E316" i="1"/>
  <c r="D316" i="1"/>
  <c r="C316" i="1"/>
  <c r="M315" i="1"/>
  <c r="L315" i="1"/>
  <c r="K315" i="1"/>
  <c r="J315" i="1"/>
  <c r="E315" i="1"/>
  <c r="D315" i="1"/>
  <c r="C315" i="1"/>
  <c r="M314" i="1"/>
  <c r="L314" i="1"/>
  <c r="K314" i="1"/>
  <c r="J314" i="1"/>
  <c r="E314" i="1"/>
  <c r="D314" i="1"/>
  <c r="C314" i="1"/>
  <c r="M313" i="1"/>
  <c r="L313" i="1"/>
  <c r="K313" i="1"/>
  <c r="J313" i="1"/>
  <c r="E313" i="1"/>
  <c r="D313" i="1"/>
  <c r="C313" i="1"/>
  <c r="M312" i="1"/>
  <c r="L312" i="1"/>
  <c r="K312" i="1"/>
  <c r="J312" i="1"/>
  <c r="E312" i="1"/>
  <c r="D312" i="1"/>
  <c r="C312" i="1"/>
  <c r="M311" i="1"/>
  <c r="L311" i="1"/>
  <c r="K311" i="1"/>
  <c r="J311" i="1"/>
  <c r="E311" i="1"/>
  <c r="D311" i="1"/>
  <c r="C311" i="1"/>
  <c r="M310" i="1"/>
  <c r="L310" i="1"/>
  <c r="K310" i="1"/>
  <c r="J310" i="1"/>
  <c r="E310" i="1"/>
  <c r="D310" i="1"/>
  <c r="C310" i="1"/>
  <c r="M309" i="1"/>
  <c r="L309" i="1"/>
  <c r="K309" i="1"/>
  <c r="J309" i="1"/>
  <c r="E309" i="1"/>
  <c r="D309" i="1"/>
  <c r="C309" i="1"/>
  <c r="M308" i="1"/>
  <c r="L308" i="1"/>
  <c r="K308" i="1"/>
  <c r="J308" i="1"/>
  <c r="E308" i="1"/>
  <c r="D308" i="1"/>
  <c r="C308" i="1"/>
  <c r="M307" i="1"/>
  <c r="L307" i="1"/>
  <c r="K307" i="1"/>
  <c r="J307" i="1"/>
  <c r="E307" i="1"/>
  <c r="D307" i="1"/>
  <c r="C307" i="1"/>
  <c r="M306" i="1"/>
  <c r="L306" i="1"/>
  <c r="K306" i="1"/>
  <c r="J306" i="1"/>
  <c r="E306" i="1"/>
  <c r="D306" i="1"/>
  <c r="C306" i="1"/>
  <c r="M305" i="1"/>
  <c r="L305" i="1"/>
  <c r="K305" i="1"/>
  <c r="J305" i="1"/>
  <c r="E305" i="1"/>
  <c r="D305" i="1"/>
  <c r="C305" i="1"/>
  <c r="M304" i="1"/>
  <c r="L304" i="1"/>
  <c r="K304" i="1"/>
  <c r="J304" i="1"/>
  <c r="E304" i="1"/>
  <c r="D304" i="1"/>
  <c r="C304" i="1"/>
  <c r="M303" i="1"/>
  <c r="L303" i="1"/>
  <c r="K303" i="1"/>
  <c r="J303" i="1"/>
  <c r="E303" i="1"/>
  <c r="D303" i="1"/>
  <c r="C303" i="1"/>
  <c r="M302" i="1"/>
  <c r="L302" i="1"/>
  <c r="K302" i="1"/>
  <c r="J302" i="1"/>
  <c r="E302" i="1"/>
  <c r="D302" i="1"/>
  <c r="C302" i="1"/>
  <c r="M301" i="1"/>
  <c r="L301" i="1"/>
  <c r="K301" i="1"/>
  <c r="J301" i="1"/>
  <c r="E301" i="1"/>
  <c r="D301" i="1"/>
  <c r="C301" i="1"/>
  <c r="M300" i="1"/>
  <c r="L300" i="1"/>
  <c r="K300" i="1"/>
  <c r="J300" i="1"/>
  <c r="E300" i="1"/>
  <c r="D300" i="1"/>
  <c r="C300" i="1"/>
  <c r="M299" i="1"/>
  <c r="L299" i="1"/>
  <c r="K299" i="1"/>
  <c r="J299" i="1"/>
  <c r="E299" i="1"/>
  <c r="D299" i="1"/>
  <c r="C299" i="1"/>
  <c r="M298" i="1"/>
  <c r="L298" i="1"/>
  <c r="K298" i="1"/>
  <c r="J298" i="1"/>
  <c r="E298" i="1"/>
  <c r="D298" i="1"/>
  <c r="C298" i="1"/>
  <c r="M297" i="1"/>
  <c r="L297" i="1"/>
  <c r="K297" i="1"/>
  <c r="J297" i="1"/>
  <c r="E297" i="1"/>
  <c r="D297" i="1"/>
  <c r="C297" i="1"/>
  <c r="M296" i="1"/>
  <c r="L296" i="1"/>
  <c r="K296" i="1"/>
  <c r="J296" i="1"/>
  <c r="E296" i="1"/>
  <c r="D296" i="1"/>
  <c r="C296" i="1"/>
  <c r="M295" i="1"/>
  <c r="L295" i="1"/>
  <c r="K295" i="1"/>
  <c r="J295" i="1"/>
  <c r="E295" i="1"/>
  <c r="D295" i="1"/>
  <c r="C295" i="1"/>
  <c r="M294" i="1"/>
  <c r="L294" i="1"/>
  <c r="K294" i="1"/>
  <c r="J294" i="1"/>
  <c r="E294" i="1"/>
  <c r="D294" i="1"/>
  <c r="C294" i="1"/>
  <c r="M293" i="1"/>
  <c r="L293" i="1"/>
  <c r="K293" i="1"/>
  <c r="J293" i="1"/>
  <c r="E293" i="1"/>
  <c r="D293" i="1"/>
  <c r="C293" i="1"/>
  <c r="M292" i="1"/>
  <c r="L292" i="1"/>
  <c r="K292" i="1"/>
  <c r="J292" i="1"/>
  <c r="E292" i="1"/>
  <c r="D292" i="1"/>
  <c r="C292" i="1"/>
  <c r="M291" i="1"/>
  <c r="L291" i="1"/>
  <c r="K291" i="1"/>
  <c r="J291" i="1"/>
  <c r="E291" i="1"/>
  <c r="D291" i="1"/>
  <c r="C291" i="1"/>
  <c r="M290" i="1"/>
  <c r="L290" i="1"/>
  <c r="K290" i="1"/>
  <c r="J290" i="1"/>
  <c r="E290" i="1"/>
  <c r="D290" i="1"/>
  <c r="C290" i="1"/>
  <c r="M289" i="1"/>
  <c r="L289" i="1"/>
  <c r="K289" i="1"/>
  <c r="J289" i="1"/>
  <c r="E289" i="1"/>
  <c r="D289" i="1"/>
  <c r="C289" i="1"/>
  <c r="M288" i="1"/>
  <c r="L288" i="1"/>
  <c r="K288" i="1"/>
  <c r="J288" i="1"/>
  <c r="E288" i="1"/>
  <c r="D288" i="1"/>
  <c r="C288" i="1"/>
  <c r="M287" i="1"/>
  <c r="L287" i="1"/>
  <c r="K287" i="1"/>
  <c r="J287" i="1"/>
  <c r="E287" i="1"/>
  <c r="D287" i="1"/>
  <c r="C287" i="1"/>
  <c r="M286" i="1"/>
  <c r="L286" i="1"/>
  <c r="K286" i="1"/>
  <c r="J286" i="1"/>
  <c r="E286" i="1"/>
  <c r="D286" i="1"/>
  <c r="C286" i="1"/>
  <c r="M285" i="1"/>
  <c r="L285" i="1"/>
  <c r="K285" i="1"/>
  <c r="J285" i="1"/>
  <c r="E285" i="1"/>
  <c r="D285" i="1"/>
  <c r="C285" i="1"/>
  <c r="E284" i="1"/>
  <c r="D284" i="1"/>
  <c r="C284" i="1"/>
  <c r="I283" i="1"/>
  <c r="E283" i="1"/>
  <c r="D283" i="1"/>
  <c r="C283" i="1"/>
  <c r="M282" i="1"/>
  <c r="L282" i="1"/>
  <c r="K282" i="1"/>
  <c r="J282" i="1"/>
  <c r="E282" i="1"/>
  <c r="D282" i="1"/>
  <c r="C282" i="1"/>
  <c r="M281" i="1"/>
  <c r="L281" i="1"/>
  <c r="K281" i="1"/>
  <c r="J281" i="1"/>
  <c r="E281" i="1"/>
  <c r="D281" i="1"/>
  <c r="C281" i="1"/>
  <c r="M280" i="1"/>
  <c r="L280" i="1"/>
  <c r="K280" i="1"/>
  <c r="J280" i="1"/>
  <c r="E280" i="1"/>
  <c r="D280" i="1"/>
  <c r="C280" i="1"/>
  <c r="M279" i="1"/>
  <c r="L279" i="1"/>
  <c r="K279" i="1"/>
  <c r="J279" i="1"/>
  <c r="E279" i="1"/>
  <c r="D279" i="1"/>
  <c r="C279" i="1"/>
  <c r="M278" i="1"/>
  <c r="L278" i="1"/>
  <c r="K278" i="1"/>
  <c r="J278" i="1"/>
  <c r="E278" i="1"/>
  <c r="D278" i="1"/>
  <c r="C278" i="1"/>
  <c r="M277" i="1"/>
  <c r="L277" i="1"/>
  <c r="K277" i="1"/>
  <c r="J277" i="1"/>
  <c r="E277" i="1"/>
  <c r="D277" i="1"/>
  <c r="C277" i="1"/>
  <c r="M276" i="1"/>
  <c r="L276" i="1"/>
  <c r="K276" i="1"/>
  <c r="J276" i="1"/>
  <c r="E276" i="1"/>
  <c r="D276" i="1"/>
  <c r="C276" i="1"/>
  <c r="M275" i="1"/>
  <c r="L275" i="1"/>
  <c r="K275" i="1"/>
  <c r="J275" i="1"/>
  <c r="E275" i="1"/>
  <c r="D275" i="1"/>
  <c r="C275" i="1"/>
  <c r="M274" i="1"/>
  <c r="L274" i="1"/>
  <c r="K274" i="1"/>
  <c r="J274" i="1"/>
  <c r="E274" i="1"/>
  <c r="D274" i="1"/>
  <c r="C274" i="1"/>
  <c r="M273" i="1"/>
  <c r="L273" i="1"/>
  <c r="K273" i="1"/>
  <c r="J273" i="1"/>
  <c r="E273" i="1"/>
  <c r="D273" i="1"/>
  <c r="C273" i="1"/>
  <c r="M272" i="1"/>
  <c r="L272" i="1"/>
  <c r="K272" i="1"/>
  <c r="J272" i="1"/>
  <c r="E272" i="1"/>
  <c r="D272" i="1"/>
  <c r="C272" i="1"/>
  <c r="M271" i="1"/>
  <c r="L271" i="1"/>
  <c r="K271" i="1"/>
  <c r="J271" i="1"/>
  <c r="E271" i="1"/>
  <c r="D271" i="1"/>
  <c r="C271" i="1"/>
  <c r="M270" i="1"/>
  <c r="L270" i="1"/>
  <c r="K270" i="1"/>
  <c r="J270" i="1"/>
  <c r="E270" i="1"/>
  <c r="D270" i="1"/>
  <c r="C270" i="1"/>
  <c r="M269" i="1"/>
  <c r="L269" i="1"/>
  <c r="K269" i="1"/>
  <c r="J269" i="1"/>
  <c r="E269" i="1"/>
  <c r="D269" i="1"/>
  <c r="C269" i="1"/>
  <c r="M268" i="1"/>
  <c r="L268" i="1"/>
  <c r="K268" i="1"/>
  <c r="J268" i="1"/>
  <c r="E268" i="1"/>
  <c r="D268" i="1"/>
  <c r="C268" i="1"/>
  <c r="I267" i="1"/>
  <c r="E267" i="1"/>
  <c r="D267" i="1"/>
  <c r="C267" i="1"/>
  <c r="M266" i="1"/>
  <c r="L266" i="1"/>
  <c r="K266" i="1"/>
  <c r="J266" i="1"/>
  <c r="E266" i="1"/>
  <c r="D266" i="1"/>
  <c r="C266" i="1"/>
  <c r="M265" i="1"/>
  <c r="L265" i="1"/>
  <c r="K265" i="1"/>
  <c r="J265" i="1"/>
  <c r="E265" i="1"/>
  <c r="D265" i="1"/>
  <c r="C265" i="1"/>
  <c r="M264" i="1"/>
  <c r="L264" i="1"/>
  <c r="K264" i="1"/>
  <c r="J264" i="1"/>
  <c r="E264" i="1"/>
  <c r="D264" i="1"/>
  <c r="C264" i="1"/>
  <c r="M263" i="1"/>
  <c r="L263" i="1"/>
  <c r="K263" i="1"/>
  <c r="J263" i="1"/>
  <c r="E263" i="1"/>
  <c r="D263" i="1"/>
  <c r="C263" i="1"/>
  <c r="M262" i="1"/>
  <c r="L262" i="1"/>
  <c r="K262" i="1"/>
  <c r="J262" i="1"/>
  <c r="E262" i="1"/>
  <c r="D262" i="1"/>
  <c r="C262" i="1"/>
  <c r="M261" i="1"/>
  <c r="L261" i="1"/>
  <c r="K261" i="1"/>
  <c r="J261" i="1"/>
  <c r="E261" i="1"/>
  <c r="D261" i="1"/>
  <c r="C261" i="1"/>
  <c r="M260" i="1"/>
  <c r="L260" i="1"/>
  <c r="K260" i="1"/>
  <c r="J260" i="1"/>
  <c r="E260" i="1"/>
  <c r="D260" i="1"/>
  <c r="C260" i="1"/>
  <c r="M259" i="1"/>
  <c r="L259" i="1"/>
  <c r="K259" i="1"/>
  <c r="J259" i="1"/>
  <c r="M258" i="1"/>
  <c r="L258" i="1"/>
  <c r="K258" i="1"/>
  <c r="J258" i="1"/>
  <c r="A258" i="1"/>
  <c r="M257" i="1"/>
  <c r="L257" i="1"/>
  <c r="K257" i="1"/>
  <c r="J257" i="1"/>
  <c r="E257" i="1"/>
  <c r="D257" i="1"/>
  <c r="C257" i="1"/>
  <c r="M256" i="1"/>
  <c r="L256" i="1"/>
  <c r="K256" i="1"/>
  <c r="J256" i="1"/>
  <c r="E256" i="1"/>
  <c r="D256" i="1"/>
  <c r="C256" i="1"/>
  <c r="M255" i="1"/>
  <c r="L255" i="1"/>
  <c r="K255" i="1"/>
  <c r="J255" i="1"/>
  <c r="E255" i="1"/>
  <c r="D255" i="1"/>
  <c r="C255" i="1"/>
  <c r="M254" i="1"/>
  <c r="L254" i="1"/>
  <c r="K254" i="1"/>
  <c r="J254" i="1"/>
  <c r="E254" i="1"/>
  <c r="D254" i="1"/>
  <c r="C254" i="1"/>
  <c r="M253" i="1"/>
  <c r="L253" i="1"/>
  <c r="K253" i="1"/>
  <c r="J253" i="1"/>
  <c r="E253" i="1"/>
  <c r="D253" i="1"/>
  <c r="C253" i="1"/>
  <c r="I252" i="1"/>
  <c r="E252" i="1"/>
  <c r="D252" i="1"/>
  <c r="C252" i="1"/>
  <c r="E251" i="1"/>
  <c r="D251" i="1"/>
  <c r="C251" i="1"/>
  <c r="I250" i="1"/>
  <c r="E250" i="1"/>
  <c r="D250" i="1"/>
  <c r="C250" i="1"/>
  <c r="M247" i="1"/>
  <c r="L247" i="1"/>
  <c r="K247" i="1"/>
  <c r="E247" i="1"/>
  <c r="D247" i="1"/>
  <c r="C247" i="1"/>
  <c r="M246" i="1"/>
  <c r="L246" i="1"/>
  <c r="K246" i="1"/>
  <c r="E246" i="1"/>
  <c r="D246" i="1"/>
  <c r="C246" i="1"/>
  <c r="M245" i="1"/>
  <c r="L245" i="1"/>
  <c r="K245" i="1"/>
  <c r="E245" i="1"/>
  <c r="D245" i="1"/>
  <c r="C245" i="1"/>
  <c r="M244" i="1"/>
  <c r="L244" i="1"/>
  <c r="K244" i="1"/>
  <c r="E244" i="1"/>
  <c r="D244" i="1"/>
  <c r="C244" i="1"/>
  <c r="M243" i="1"/>
  <c r="L243" i="1"/>
  <c r="K243" i="1"/>
  <c r="E243" i="1"/>
  <c r="D243" i="1"/>
  <c r="C243" i="1"/>
  <c r="M242" i="1"/>
  <c r="L242" i="1"/>
  <c r="K242" i="1"/>
  <c r="E242" i="1"/>
  <c r="D242" i="1"/>
  <c r="C242" i="1"/>
  <c r="M241" i="1"/>
  <c r="L241" i="1"/>
  <c r="K241" i="1"/>
  <c r="E241" i="1"/>
  <c r="D241" i="1"/>
  <c r="C241" i="1"/>
  <c r="M240" i="1"/>
  <c r="L240" i="1"/>
  <c r="K240" i="1"/>
  <c r="E240" i="1"/>
  <c r="D240" i="1"/>
  <c r="C240" i="1"/>
  <c r="M239" i="1"/>
  <c r="L239" i="1"/>
  <c r="K239" i="1"/>
  <c r="E239" i="1"/>
  <c r="D239" i="1"/>
  <c r="C239" i="1"/>
  <c r="M238" i="1"/>
  <c r="L238" i="1"/>
  <c r="K238" i="1"/>
  <c r="E238" i="1"/>
  <c r="D238" i="1"/>
  <c r="C238" i="1"/>
  <c r="M237" i="1"/>
  <c r="L237" i="1"/>
  <c r="K237" i="1"/>
  <c r="E237" i="1"/>
  <c r="D237" i="1"/>
  <c r="C237" i="1"/>
  <c r="M236" i="1"/>
  <c r="L236" i="1"/>
  <c r="K236" i="1"/>
  <c r="E236" i="1"/>
  <c r="D236" i="1"/>
  <c r="C236" i="1"/>
  <c r="M235" i="1"/>
  <c r="L235" i="1"/>
  <c r="K235" i="1"/>
  <c r="E235" i="1"/>
  <c r="D235" i="1"/>
  <c r="C235" i="1"/>
  <c r="M234" i="1"/>
  <c r="L234" i="1"/>
  <c r="K234" i="1"/>
  <c r="E234" i="1"/>
  <c r="D234" i="1"/>
  <c r="C234" i="1"/>
  <c r="M233" i="1"/>
  <c r="L233" i="1"/>
  <c r="K233" i="1"/>
  <c r="E233" i="1"/>
  <c r="D233" i="1"/>
  <c r="C233" i="1"/>
  <c r="M232" i="1"/>
  <c r="L232" i="1"/>
  <c r="K232" i="1"/>
  <c r="E232" i="1"/>
  <c r="D232" i="1"/>
  <c r="C232" i="1"/>
  <c r="M231" i="1"/>
  <c r="L231" i="1"/>
  <c r="K231" i="1"/>
  <c r="E231" i="1"/>
  <c r="D231" i="1"/>
  <c r="C231" i="1"/>
  <c r="M230" i="1"/>
  <c r="L230" i="1"/>
  <c r="K230" i="1"/>
  <c r="E230" i="1"/>
  <c r="D230" i="1"/>
  <c r="C230" i="1"/>
  <c r="M229" i="1"/>
  <c r="L229" i="1"/>
  <c r="K229" i="1"/>
  <c r="M228" i="1"/>
  <c r="L228" i="1"/>
  <c r="K228" i="1"/>
  <c r="A228" i="1"/>
  <c r="M227" i="1"/>
  <c r="L227" i="1"/>
  <c r="K227" i="1"/>
  <c r="E227" i="1"/>
  <c r="D227" i="1"/>
  <c r="C227" i="1"/>
  <c r="B227" i="1"/>
  <c r="M226" i="1"/>
  <c r="L226" i="1"/>
  <c r="K226" i="1"/>
  <c r="E226" i="1"/>
  <c r="D226" i="1"/>
  <c r="C226" i="1"/>
  <c r="B226" i="1"/>
  <c r="M225" i="1"/>
  <c r="L225" i="1"/>
  <c r="K225" i="1"/>
  <c r="E225" i="1"/>
  <c r="D225" i="1"/>
  <c r="C225" i="1"/>
  <c r="B225" i="1"/>
  <c r="M224" i="1"/>
  <c r="L224" i="1"/>
  <c r="K224" i="1"/>
  <c r="E224" i="1"/>
  <c r="D224" i="1"/>
  <c r="C224" i="1"/>
  <c r="B224" i="1"/>
  <c r="M223" i="1"/>
  <c r="L223" i="1"/>
  <c r="K223" i="1"/>
  <c r="E223" i="1"/>
  <c r="D223" i="1"/>
  <c r="C223" i="1"/>
  <c r="B223" i="1"/>
  <c r="M222" i="1"/>
  <c r="L222" i="1"/>
  <c r="K222" i="1"/>
  <c r="E222" i="1"/>
  <c r="D222" i="1"/>
  <c r="C222" i="1"/>
  <c r="B222" i="1"/>
  <c r="M221" i="1"/>
  <c r="L221" i="1"/>
  <c r="K221" i="1"/>
  <c r="E221" i="1"/>
  <c r="D221" i="1"/>
  <c r="C221" i="1"/>
  <c r="B221" i="1"/>
  <c r="M220" i="1"/>
  <c r="L220" i="1"/>
  <c r="K220" i="1"/>
  <c r="E220" i="1"/>
  <c r="D220" i="1"/>
  <c r="C220" i="1"/>
  <c r="B220" i="1"/>
  <c r="M219" i="1"/>
  <c r="L219" i="1"/>
  <c r="K219" i="1"/>
  <c r="E219" i="1"/>
  <c r="D219" i="1"/>
  <c r="C219" i="1"/>
  <c r="B219" i="1"/>
  <c r="M218" i="1"/>
  <c r="L218" i="1"/>
  <c r="K218" i="1"/>
  <c r="E218" i="1"/>
  <c r="D218" i="1"/>
  <c r="C218" i="1"/>
  <c r="B218" i="1"/>
  <c r="M217" i="1"/>
  <c r="L217" i="1"/>
  <c r="K217" i="1"/>
  <c r="E217" i="1"/>
  <c r="D217" i="1"/>
  <c r="C217" i="1"/>
  <c r="B217" i="1"/>
  <c r="M216" i="1"/>
  <c r="L216" i="1"/>
  <c r="K216" i="1"/>
  <c r="E216" i="1"/>
  <c r="D216" i="1"/>
  <c r="C216" i="1"/>
  <c r="B216" i="1"/>
  <c r="M215" i="1"/>
  <c r="L215" i="1"/>
  <c r="K215" i="1"/>
  <c r="E215" i="1"/>
  <c r="D215" i="1"/>
  <c r="C215" i="1"/>
  <c r="B215" i="1"/>
  <c r="M214" i="1"/>
  <c r="L214" i="1"/>
  <c r="K214" i="1"/>
  <c r="E214" i="1"/>
  <c r="D214" i="1"/>
  <c r="C214" i="1"/>
  <c r="B214" i="1"/>
  <c r="M213" i="1"/>
  <c r="L213" i="1"/>
  <c r="K213" i="1"/>
  <c r="E213" i="1"/>
  <c r="D213" i="1"/>
  <c r="C213" i="1"/>
  <c r="B213" i="1"/>
  <c r="M212" i="1"/>
  <c r="L212" i="1"/>
  <c r="K212" i="1"/>
  <c r="E212" i="1"/>
  <c r="D212" i="1"/>
  <c r="C212" i="1"/>
  <c r="B212" i="1"/>
  <c r="M211" i="1"/>
  <c r="L211" i="1"/>
  <c r="K211" i="1"/>
  <c r="E211" i="1"/>
  <c r="D211" i="1"/>
  <c r="C211" i="1"/>
  <c r="B211" i="1"/>
  <c r="M210" i="1"/>
  <c r="L210" i="1"/>
  <c r="K210" i="1"/>
  <c r="E210" i="1"/>
  <c r="D210" i="1"/>
  <c r="C210" i="1"/>
  <c r="B210" i="1"/>
  <c r="M209" i="1"/>
  <c r="L209" i="1"/>
  <c r="K209" i="1"/>
  <c r="E209" i="1"/>
  <c r="D209" i="1"/>
  <c r="C209" i="1"/>
  <c r="B209" i="1"/>
  <c r="M208" i="1"/>
  <c r="L208" i="1"/>
  <c r="K208" i="1"/>
  <c r="A208" i="1"/>
  <c r="M207" i="1"/>
  <c r="L207" i="1"/>
  <c r="K207" i="1"/>
  <c r="E207" i="1"/>
  <c r="D207" i="1"/>
  <c r="C207" i="1"/>
  <c r="B207" i="1"/>
  <c r="M206" i="1"/>
  <c r="L206" i="1"/>
  <c r="K206" i="1"/>
  <c r="E206" i="1"/>
  <c r="D206" i="1"/>
  <c r="C206" i="1"/>
  <c r="B206" i="1"/>
  <c r="M205" i="1"/>
  <c r="L205" i="1"/>
  <c r="K205" i="1"/>
  <c r="E205" i="1"/>
  <c r="D205" i="1"/>
  <c r="C205" i="1"/>
  <c r="B205" i="1"/>
  <c r="M204" i="1"/>
  <c r="L204" i="1"/>
  <c r="K204" i="1"/>
  <c r="A204" i="1"/>
  <c r="M203" i="1"/>
  <c r="L203" i="1"/>
  <c r="K203" i="1"/>
  <c r="E203" i="1"/>
  <c r="D203" i="1"/>
  <c r="C203" i="1"/>
  <c r="B203" i="1"/>
  <c r="M202" i="1"/>
  <c r="L202" i="1"/>
  <c r="K202" i="1"/>
  <c r="E202" i="1"/>
  <c r="D202" i="1"/>
  <c r="C202" i="1"/>
  <c r="B202" i="1"/>
  <c r="M201" i="1"/>
  <c r="L201" i="1"/>
  <c r="K201" i="1"/>
  <c r="E201" i="1"/>
  <c r="D201" i="1"/>
  <c r="C201" i="1"/>
  <c r="B201" i="1"/>
  <c r="M200" i="1"/>
  <c r="L200" i="1"/>
  <c r="K200" i="1"/>
  <c r="A200" i="1"/>
  <c r="M199" i="1"/>
  <c r="L199" i="1"/>
  <c r="K199" i="1"/>
  <c r="E199" i="1"/>
  <c r="D199" i="1"/>
  <c r="C199" i="1"/>
  <c r="B199" i="1"/>
  <c r="M198" i="1"/>
  <c r="L198" i="1"/>
  <c r="K198" i="1"/>
  <c r="E198" i="1"/>
  <c r="D198" i="1"/>
  <c r="C198" i="1"/>
  <c r="B198" i="1"/>
  <c r="M197" i="1"/>
  <c r="L197" i="1"/>
  <c r="K197" i="1"/>
  <c r="E197" i="1"/>
  <c r="D197" i="1"/>
  <c r="C197" i="1"/>
  <c r="B197" i="1"/>
  <c r="M196" i="1"/>
  <c r="L196" i="1"/>
  <c r="K196" i="1"/>
  <c r="E196" i="1"/>
  <c r="D196" i="1"/>
  <c r="C196" i="1"/>
  <c r="B196" i="1"/>
  <c r="M195" i="1"/>
  <c r="L195" i="1"/>
  <c r="K195" i="1"/>
  <c r="E195" i="1"/>
  <c r="D195" i="1"/>
  <c r="C195" i="1"/>
  <c r="B195" i="1"/>
  <c r="M194" i="1"/>
  <c r="L194" i="1"/>
  <c r="K194" i="1"/>
  <c r="E194" i="1"/>
  <c r="D194" i="1"/>
  <c r="C194" i="1"/>
  <c r="B194" i="1"/>
  <c r="M193" i="1"/>
  <c r="L193" i="1"/>
  <c r="K193" i="1"/>
  <c r="A193" i="1"/>
  <c r="M192" i="1"/>
  <c r="L192" i="1"/>
  <c r="K192" i="1"/>
  <c r="E192" i="1"/>
  <c r="D192" i="1"/>
  <c r="C192" i="1"/>
  <c r="B192" i="1"/>
  <c r="M191" i="1"/>
  <c r="L191" i="1"/>
  <c r="K191" i="1"/>
  <c r="E191" i="1"/>
  <c r="D191" i="1"/>
  <c r="C191" i="1"/>
  <c r="B191" i="1"/>
  <c r="M190" i="1"/>
  <c r="L190" i="1"/>
  <c r="K190" i="1"/>
  <c r="E190" i="1"/>
  <c r="D190" i="1"/>
  <c r="C190" i="1"/>
  <c r="B190" i="1"/>
  <c r="M189" i="1"/>
  <c r="L189" i="1"/>
  <c r="K189" i="1"/>
  <c r="E189" i="1"/>
  <c r="D189" i="1"/>
  <c r="C189" i="1"/>
  <c r="B189" i="1"/>
  <c r="M188" i="1"/>
  <c r="L188" i="1"/>
  <c r="K188" i="1"/>
  <c r="E188" i="1"/>
  <c r="D188" i="1"/>
  <c r="C188" i="1"/>
  <c r="B188" i="1"/>
  <c r="M187" i="1"/>
  <c r="L187" i="1"/>
  <c r="K187" i="1"/>
  <c r="E187" i="1"/>
  <c r="D187" i="1"/>
  <c r="C187" i="1"/>
  <c r="B187" i="1"/>
  <c r="M186" i="1"/>
  <c r="L186" i="1"/>
  <c r="K186" i="1"/>
  <c r="E186" i="1"/>
  <c r="D186" i="1"/>
  <c r="C186" i="1"/>
  <c r="B186" i="1"/>
  <c r="M185" i="1"/>
  <c r="L185" i="1"/>
  <c r="K185" i="1"/>
  <c r="A185" i="1"/>
  <c r="M184" i="1"/>
  <c r="L184" i="1"/>
  <c r="K184" i="1"/>
  <c r="E184" i="1"/>
  <c r="D184" i="1"/>
  <c r="C184" i="1"/>
  <c r="B184" i="1"/>
  <c r="M183" i="1"/>
  <c r="L183" i="1"/>
  <c r="K183" i="1"/>
  <c r="E183" i="1"/>
  <c r="D183" i="1"/>
  <c r="C183" i="1"/>
  <c r="B183" i="1"/>
  <c r="M182" i="1"/>
  <c r="L182" i="1"/>
  <c r="K182" i="1"/>
  <c r="E182" i="1"/>
  <c r="D182" i="1"/>
  <c r="C182" i="1"/>
  <c r="B182" i="1"/>
  <c r="M181" i="1"/>
  <c r="L181" i="1"/>
  <c r="K181" i="1"/>
  <c r="E181" i="1"/>
  <c r="D181" i="1"/>
  <c r="C181" i="1"/>
  <c r="B181" i="1"/>
  <c r="M180" i="1"/>
  <c r="L180" i="1"/>
  <c r="K180" i="1"/>
  <c r="A180" i="1"/>
  <c r="M179" i="1"/>
  <c r="L179" i="1"/>
  <c r="K179" i="1"/>
  <c r="E179" i="1"/>
  <c r="D179" i="1"/>
  <c r="C179" i="1"/>
  <c r="B179" i="1"/>
  <c r="M178" i="1"/>
  <c r="L178" i="1"/>
  <c r="K178" i="1"/>
  <c r="E178" i="1"/>
  <c r="D178" i="1"/>
  <c r="C178" i="1"/>
  <c r="B178" i="1"/>
  <c r="M177" i="1"/>
  <c r="L177" i="1"/>
  <c r="K177" i="1"/>
  <c r="E177" i="1"/>
  <c r="D177" i="1"/>
  <c r="C177" i="1"/>
  <c r="B177" i="1"/>
  <c r="M176" i="1"/>
  <c r="L176" i="1"/>
  <c r="K176" i="1"/>
  <c r="A176" i="1"/>
  <c r="M175" i="1"/>
  <c r="L175" i="1"/>
  <c r="K175" i="1"/>
  <c r="E175" i="1"/>
  <c r="D175" i="1"/>
  <c r="C175" i="1"/>
  <c r="B175" i="1"/>
  <c r="M174" i="1"/>
  <c r="L174" i="1"/>
  <c r="K174" i="1"/>
  <c r="E174" i="1"/>
  <c r="D174" i="1"/>
  <c r="C174" i="1"/>
  <c r="B174" i="1"/>
  <c r="M173" i="1"/>
  <c r="L173" i="1"/>
  <c r="K173" i="1"/>
  <c r="E173" i="1"/>
  <c r="D173" i="1"/>
  <c r="C173" i="1"/>
  <c r="B173" i="1"/>
  <c r="M172" i="1"/>
  <c r="L172" i="1"/>
  <c r="K172" i="1"/>
  <c r="E172" i="1"/>
  <c r="D172" i="1"/>
  <c r="C172" i="1"/>
  <c r="B172" i="1"/>
  <c r="M171" i="1"/>
  <c r="L171" i="1"/>
  <c r="K171" i="1"/>
  <c r="E171" i="1"/>
  <c r="D171" i="1"/>
  <c r="C171" i="1"/>
  <c r="B171" i="1"/>
  <c r="M170" i="1"/>
  <c r="L170" i="1"/>
  <c r="K170" i="1"/>
  <c r="E170" i="1"/>
  <c r="D170" i="1"/>
  <c r="C170" i="1"/>
  <c r="B170" i="1"/>
  <c r="M169" i="1"/>
  <c r="L169" i="1"/>
  <c r="K169" i="1"/>
  <c r="E169" i="1"/>
  <c r="D169" i="1"/>
  <c r="C169" i="1"/>
  <c r="B169" i="1"/>
  <c r="M168" i="1"/>
  <c r="L168" i="1"/>
  <c r="K168" i="1"/>
  <c r="E168" i="1"/>
  <c r="D168" i="1"/>
  <c r="C168" i="1"/>
  <c r="B168" i="1"/>
  <c r="M165" i="1"/>
  <c r="L165" i="1"/>
  <c r="K165" i="1"/>
  <c r="J165" i="1"/>
  <c r="E165" i="1"/>
  <c r="D165" i="1"/>
  <c r="C165" i="1"/>
  <c r="B165" i="1"/>
  <c r="M164" i="1"/>
  <c r="L164" i="1"/>
  <c r="K164" i="1"/>
  <c r="J164" i="1"/>
  <c r="E164" i="1"/>
  <c r="D164" i="1"/>
  <c r="C164" i="1"/>
  <c r="B164" i="1"/>
  <c r="M163" i="1"/>
  <c r="L163" i="1"/>
  <c r="K163" i="1"/>
  <c r="J163" i="1"/>
  <c r="E163" i="1"/>
  <c r="D163" i="1"/>
  <c r="C163" i="1"/>
  <c r="B163" i="1"/>
  <c r="M162" i="1"/>
  <c r="L162" i="1"/>
  <c r="K162" i="1"/>
  <c r="J162" i="1"/>
  <c r="E162" i="1"/>
  <c r="D162" i="1"/>
  <c r="C162" i="1"/>
  <c r="B162" i="1"/>
  <c r="M161" i="1"/>
  <c r="L161" i="1"/>
  <c r="K161" i="1"/>
  <c r="J161" i="1"/>
  <c r="E161" i="1"/>
  <c r="D161" i="1"/>
  <c r="C161" i="1"/>
  <c r="B161" i="1"/>
  <c r="M160" i="1"/>
  <c r="L160" i="1"/>
  <c r="K160" i="1"/>
  <c r="J160" i="1"/>
  <c r="E160" i="1"/>
  <c r="D160" i="1"/>
  <c r="C160" i="1"/>
  <c r="B160" i="1"/>
  <c r="M159" i="1"/>
  <c r="L159" i="1"/>
  <c r="K159" i="1"/>
  <c r="J159" i="1"/>
  <c r="E159" i="1"/>
  <c r="D159" i="1"/>
  <c r="C159" i="1"/>
  <c r="B159" i="1"/>
  <c r="M158" i="1"/>
  <c r="L158" i="1"/>
  <c r="K158" i="1"/>
  <c r="J158" i="1"/>
  <c r="E158" i="1"/>
  <c r="D158" i="1"/>
  <c r="C158" i="1"/>
  <c r="B158" i="1"/>
  <c r="M157" i="1"/>
  <c r="L157" i="1"/>
  <c r="K157" i="1"/>
  <c r="J157" i="1"/>
  <c r="A157" i="1"/>
  <c r="M156" i="1"/>
  <c r="L156" i="1"/>
  <c r="K156" i="1"/>
  <c r="J156" i="1"/>
  <c r="E156" i="1"/>
  <c r="D156" i="1"/>
  <c r="C156" i="1"/>
  <c r="B156" i="1"/>
  <c r="M155" i="1"/>
  <c r="L155" i="1"/>
  <c r="K155" i="1"/>
  <c r="J155" i="1"/>
  <c r="E155" i="1"/>
  <c r="D155" i="1"/>
  <c r="C155" i="1"/>
  <c r="B155" i="1"/>
  <c r="M154" i="1"/>
  <c r="L154" i="1"/>
  <c r="K154" i="1"/>
  <c r="J154" i="1"/>
  <c r="E154" i="1"/>
  <c r="D154" i="1"/>
  <c r="C154" i="1"/>
  <c r="B154" i="1"/>
  <c r="M153" i="1"/>
  <c r="L153" i="1"/>
  <c r="K153" i="1"/>
  <c r="J153" i="1"/>
  <c r="E153" i="1"/>
  <c r="D153" i="1"/>
  <c r="C153" i="1"/>
  <c r="B153" i="1"/>
  <c r="M152" i="1"/>
  <c r="L152" i="1"/>
  <c r="K152" i="1"/>
  <c r="J152" i="1"/>
  <c r="E152" i="1"/>
  <c r="D152" i="1"/>
  <c r="C152" i="1"/>
  <c r="B152" i="1"/>
  <c r="M151" i="1"/>
  <c r="L151" i="1"/>
  <c r="K151" i="1"/>
  <c r="J151" i="1"/>
  <c r="E151" i="1"/>
  <c r="D151" i="1"/>
  <c r="C151" i="1"/>
  <c r="B151" i="1"/>
  <c r="M150" i="1"/>
  <c r="L150" i="1"/>
  <c r="K150" i="1"/>
  <c r="J150" i="1"/>
  <c r="E150" i="1"/>
  <c r="D150" i="1"/>
  <c r="C150" i="1"/>
  <c r="B150" i="1"/>
  <c r="M149" i="1"/>
  <c r="L149" i="1"/>
  <c r="K149" i="1"/>
  <c r="J149" i="1"/>
  <c r="E149" i="1"/>
  <c r="D149" i="1"/>
  <c r="C149" i="1"/>
  <c r="B149" i="1"/>
  <c r="M148" i="1"/>
  <c r="L148" i="1"/>
  <c r="K148" i="1"/>
  <c r="J148" i="1"/>
  <c r="E148" i="1"/>
  <c r="D148" i="1"/>
  <c r="C148" i="1"/>
  <c r="B148" i="1"/>
  <c r="M147" i="1"/>
  <c r="L147" i="1"/>
  <c r="K147" i="1"/>
  <c r="J147" i="1"/>
  <c r="E147" i="1"/>
  <c r="D147" i="1"/>
  <c r="C147" i="1"/>
  <c r="B147" i="1"/>
  <c r="M146" i="1"/>
  <c r="L146" i="1"/>
  <c r="K146" i="1"/>
  <c r="J146" i="1"/>
  <c r="E146" i="1"/>
  <c r="D146" i="1"/>
  <c r="C146" i="1"/>
  <c r="B146" i="1"/>
  <c r="M145" i="1"/>
  <c r="L145" i="1"/>
  <c r="K145" i="1"/>
  <c r="J145" i="1"/>
  <c r="E145" i="1"/>
  <c r="D145" i="1"/>
  <c r="C145" i="1"/>
  <c r="B145" i="1"/>
  <c r="M144" i="1"/>
  <c r="L144" i="1"/>
  <c r="K144" i="1"/>
  <c r="J144" i="1"/>
  <c r="E144" i="1"/>
  <c r="D144" i="1"/>
  <c r="C144" i="1"/>
  <c r="B144" i="1"/>
  <c r="M143" i="1"/>
  <c r="L143" i="1"/>
  <c r="K143" i="1"/>
  <c r="J143" i="1"/>
  <c r="E143" i="1"/>
  <c r="D143" i="1"/>
  <c r="C143" i="1"/>
  <c r="B143" i="1"/>
  <c r="M142" i="1"/>
  <c r="L142" i="1"/>
  <c r="K142" i="1"/>
  <c r="J142" i="1"/>
  <c r="E142" i="1"/>
  <c r="D142" i="1"/>
  <c r="C142" i="1"/>
  <c r="B142" i="1"/>
  <c r="M141" i="1"/>
  <c r="L141" i="1"/>
  <c r="K141" i="1"/>
  <c r="J141" i="1"/>
  <c r="E141" i="1"/>
  <c r="D141" i="1"/>
  <c r="C141" i="1"/>
  <c r="B141" i="1"/>
  <c r="M140" i="1"/>
  <c r="L140" i="1"/>
  <c r="K140" i="1"/>
  <c r="J140" i="1"/>
  <c r="E140" i="1"/>
  <c r="D140" i="1"/>
  <c r="C140" i="1"/>
  <c r="B140" i="1"/>
  <c r="I139" i="1"/>
  <c r="E139" i="1"/>
  <c r="D139" i="1"/>
  <c r="C139" i="1"/>
  <c r="B139" i="1"/>
  <c r="M138" i="1"/>
  <c r="L138" i="1"/>
  <c r="K138" i="1"/>
  <c r="J138" i="1"/>
  <c r="E138" i="1"/>
  <c r="D138" i="1"/>
  <c r="C138" i="1"/>
  <c r="B138" i="1"/>
  <c r="M137" i="1"/>
  <c r="L137" i="1"/>
  <c r="K137" i="1"/>
  <c r="J137" i="1"/>
  <c r="E137" i="1"/>
  <c r="D137" i="1"/>
  <c r="C137" i="1"/>
  <c r="B137" i="1"/>
  <c r="M136" i="1"/>
  <c r="L136" i="1"/>
  <c r="K136" i="1"/>
  <c r="J136" i="1"/>
  <c r="E136" i="1"/>
  <c r="D136" i="1"/>
  <c r="C136" i="1"/>
  <c r="B136" i="1"/>
  <c r="M135" i="1"/>
  <c r="L135" i="1"/>
  <c r="K135" i="1"/>
  <c r="J135" i="1"/>
  <c r="E135" i="1"/>
  <c r="D135" i="1"/>
  <c r="C135" i="1"/>
  <c r="B135" i="1"/>
  <c r="M134" i="1"/>
  <c r="L134" i="1"/>
  <c r="K134" i="1"/>
  <c r="J134" i="1"/>
  <c r="E134" i="1"/>
  <c r="D134" i="1"/>
  <c r="C134" i="1"/>
  <c r="B134" i="1"/>
  <c r="M133" i="1"/>
  <c r="L133" i="1"/>
  <c r="K133" i="1"/>
  <c r="J133" i="1"/>
  <c r="E133" i="1"/>
  <c r="D133" i="1"/>
  <c r="C133" i="1"/>
  <c r="B133" i="1"/>
  <c r="M132" i="1"/>
  <c r="L132" i="1"/>
  <c r="K132" i="1"/>
  <c r="J132" i="1"/>
  <c r="E132" i="1"/>
  <c r="D132" i="1"/>
  <c r="C132" i="1"/>
  <c r="B132" i="1"/>
  <c r="M131" i="1"/>
  <c r="L131" i="1"/>
  <c r="K131" i="1"/>
  <c r="J131" i="1"/>
  <c r="E131" i="1"/>
  <c r="D131" i="1"/>
  <c r="C131" i="1"/>
  <c r="B131" i="1"/>
  <c r="M130" i="1"/>
  <c r="L130" i="1"/>
  <c r="K130" i="1"/>
  <c r="J130" i="1"/>
  <c r="E130" i="1"/>
  <c r="D130" i="1"/>
  <c r="C130" i="1"/>
  <c r="B130" i="1"/>
  <c r="M129" i="1"/>
  <c r="L129" i="1"/>
  <c r="K129" i="1"/>
  <c r="J129" i="1"/>
  <c r="E129" i="1"/>
  <c r="D129" i="1"/>
  <c r="C129" i="1"/>
  <c r="B129" i="1"/>
  <c r="M128" i="1"/>
  <c r="L128" i="1"/>
  <c r="K128" i="1"/>
  <c r="J128" i="1"/>
  <c r="E128" i="1"/>
  <c r="D128" i="1"/>
  <c r="C128" i="1"/>
  <c r="B128" i="1"/>
  <c r="M127" i="1"/>
  <c r="L127" i="1"/>
  <c r="K127" i="1"/>
  <c r="J127" i="1"/>
  <c r="E127" i="1"/>
  <c r="D127" i="1"/>
  <c r="C127" i="1"/>
  <c r="B127" i="1"/>
  <c r="M126" i="1"/>
  <c r="L126" i="1"/>
  <c r="K126" i="1"/>
  <c r="J126" i="1"/>
  <c r="E126" i="1"/>
  <c r="D126" i="1"/>
  <c r="C126" i="1"/>
  <c r="B126" i="1"/>
  <c r="M125" i="1"/>
  <c r="L125" i="1"/>
  <c r="K125" i="1"/>
  <c r="J125" i="1"/>
  <c r="E125" i="1"/>
  <c r="D125" i="1"/>
  <c r="C125" i="1"/>
  <c r="B125" i="1"/>
  <c r="M124" i="1"/>
  <c r="L124" i="1"/>
  <c r="K124" i="1"/>
  <c r="J124" i="1"/>
  <c r="E124" i="1"/>
  <c r="D124" i="1"/>
  <c r="C124" i="1"/>
  <c r="B124" i="1"/>
  <c r="M123" i="1"/>
  <c r="L123" i="1"/>
  <c r="K123" i="1"/>
  <c r="J123" i="1"/>
  <c r="E123" i="1"/>
  <c r="D123" i="1"/>
  <c r="C123" i="1"/>
  <c r="B123" i="1"/>
  <c r="M122" i="1"/>
  <c r="L122" i="1"/>
  <c r="K122" i="1"/>
  <c r="J122" i="1"/>
  <c r="E122" i="1"/>
  <c r="D122" i="1"/>
  <c r="C122" i="1"/>
  <c r="B122" i="1"/>
  <c r="M121" i="1"/>
  <c r="L121" i="1"/>
  <c r="K121" i="1"/>
  <c r="J121" i="1"/>
  <c r="E121" i="1"/>
  <c r="D121" i="1"/>
  <c r="C121" i="1"/>
  <c r="B121" i="1"/>
  <c r="M120" i="1"/>
  <c r="L120" i="1"/>
  <c r="K120" i="1"/>
  <c r="J120" i="1"/>
  <c r="E120" i="1"/>
  <c r="D120" i="1"/>
  <c r="C120" i="1"/>
  <c r="B120" i="1"/>
  <c r="M119" i="1"/>
  <c r="L119" i="1"/>
  <c r="K119" i="1"/>
  <c r="J119" i="1"/>
  <c r="E119" i="1"/>
  <c r="D119" i="1"/>
  <c r="C119" i="1"/>
  <c r="B119" i="1"/>
  <c r="M118" i="1"/>
  <c r="L118" i="1"/>
  <c r="K118" i="1"/>
  <c r="J118" i="1"/>
  <c r="E118" i="1"/>
  <c r="D118" i="1"/>
  <c r="C118" i="1"/>
  <c r="B118" i="1"/>
  <c r="M117" i="1"/>
  <c r="L117" i="1"/>
  <c r="K117" i="1"/>
  <c r="J117" i="1"/>
  <c r="E117" i="1"/>
  <c r="D117" i="1"/>
  <c r="C117" i="1"/>
  <c r="B117" i="1"/>
  <c r="M116" i="1"/>
  <c r="L116" i="1"/>
  <c r="K116" i="1"/>
  <c r="J116" i="1"/>
  <c r="E116" i="1"/>
  <c r="D116" i="1"/>
  <c r="C116" i="1"/>
  <c r="B116" i="1"/>
  <c r="M115" i="1"/>
  <c r="L115" i="1"/>
  <c r="K115" i="1"/>
  <c r="J115" i="1"/>
  <c r="E115" i="1"/>
  <c r="D115" i="1"/>
  <c r="C115" i="1"/>
  <c r="B115" i="1"/>
  <c r="M114" i="1"/>
  <c r="L114" i="1"/>
  <c r="K114" i="1"/>
  <c r="J114" i="1"/>
  <c r="E114" i="1"/>
  <c r="D114" i="1"/>
  <c r="C114" i="1"/>
  <c r="B114" i="1"/>
  <c r="M113" i="1"/>
  <c r="L113" i="1"/>
  <c r="K113" i="1"/>
  <c r="J113" i="1"/>
  <c r="E113" i="1"/>
  <c r="D113" i="1"/>
  <c r="C113" i="1"/>
  <c r="B113" i="1"/>
  <c r="M112" i="1"/>
  <c r="L112" i="1"/>
  <c r="K112" i="1"/>
  <c r="J112" i="1"/>
  <c r="E112" i="1"/>
  <c r="D112" i="1"/>
  <c r="C112" i="1"/>
  <c r="B112" i="1"/>
  <c r="M111" i="1"/>
  <c r="L111" i="1"/>
  <c r="K111" i="1"/>
  <c r="J111" i="1"/>
  <c r="E111" i="1"/>
  <c r="D111" i="1"/>
  <c r="C111" i="1"/>
  <c r="B111" i="1"/>
  <c r="M110" i="1"/>
  <c r="L110" i="1"/>
  <c r="K110" i="1"/>
  <c r="J110" i="1"/>
  <c r="E110" i="1"/>
  <c r="D110" i="1"/>
  <c r="C110" i="1"/>
  <c r="B110" i="1"/>
  <c r="M109" i="1"/>
  <c r="L109" i="1"/>
  <c r="K109" i="1"/>
  <c r="J109" i="1"/>
  <c r="E109" i="1"/>
  <c r="D109" i="1"/>
  <c r="C109" i="1"/>
  <c r="B109" i="1"/>
  <c r="M108" i="1"/>
  <c r="L108" i="1"/>
  <c r="K108" i="1"/>
  <c r="J108" i="1"/>
  <c r="E108" i="1"/>
  <c r="D108" i="1"/>
  <c r="C108" i="1"/>
  <c r="B108" i="1"/>
  <c r="M107" i="1"/>
  <c r="L107" i="1"/>
  <c r="K107" i="1"/>
  <c r="J107" i="1"/>
  <c r="E107" i="1"/>
  <c r="D107" i="1"/>
  <c r="C107" i="1"/>
  <c r="B107" i="1"/>
  <c r="M106" i="1"/>
  <c r="L106" i="1"/>
  <c r="K106" i="1"/>
  <c r="J106" i="1"/>
  <c r="E106" i="1"/>
  <c r="D106" i="1"/>
  <c r="C106" i="1"/>
  <c r="B106" i="1"/>
  <c r="M105" i="1"/>
  <c r="L105" i="1"/>
  <c r="K105" i="1"/>
  <c r="J105" i="1"/>
  <c r="E105" i="1"/>
  <c r="D105" i="1"/>
  <c r="C105" i="1"/>
  <c r="B105" i="1"/>
  <c r="M104" i="1"/>
  <c r="L104" i="1"/>
  <c r="K104" i="1"/>
  <c r="J104" i="1"/>
  <c r="E104" i="1"/>
  <c r="D104" i="1"/>
  <c r="C104" i="1"/>
  <c r="B104" i="1"/>
  <c r="M103" i="1"/>
  <c r="L103" i="1"/>
  <c r="K103" i="1"/>
  <c r="J103" i="1"/>
  <c r="E103" i="1"/>
  <c r="D103" i="1"/>
  <c r="C103" i="1"/>
  <c r="B103" i="1"/>
  <c r="M102" i="1"/>
  <c r="L102" i="1"/>
  <c r="K102" i="1"/>
  <c r="J102" i="1"/>
  <c r="E102" i="1"/>
  <c r="D102" i="1"/>
  <c r="C102" i="1"/>
  <c r="B102" i="1"/>
  <c r="M101" i="1"/>
  <c r="L101" i="1"/>
  <c r="K101" i="1"/>
  <c r="J101" i="1"/>
  <c r="E101" i="1"/>
  <c r="D101" i="1"/>
  <c r="C101" i="1"/>
  <c r="B101" i="1"/>
  <c r="I100" i="1"/>
  <c r="E100" i="1"/>
  <c r="D100" i="1"/>
  <c r="C100" i="1"/>
  <c r="B100" i="1"/>
  <c r="M99" i="1"/>
  <c r="L99" i="1"/>
  <c r="K99" i="1"/>
  <c r="J99" i="1"/>
  <c r="E99" i="1"/>
  <c r="D99" i="1"/>
  <c r="C99" i="1"/>
  <c r="B99" i="1"/>
  <c r="M98" i="1"/>
  <c r="L98" i="1"/>
  <c r="K98" i="1"/>
  <c r="J98" i="1"/>
  <c r="E98" i="1"/>
  <c r="D98" i="1"/>
  <c r="C98" i="1"/>
  <c r="B98" i="1"/>
  <c r="M97" i="1"/>
  <c r="L97" i="1"/>
  <c r="K97" i="1"/>
  <c r="J97" i="1"/>
  <c r="E97" i="1"/>
  <c r="D97" i="1"/>
  <c r="C97" i="1"/>
  <c r="B97" i="1"/>
  <c r="M96" i="1"/>
  <c r="L96" i="1"/>
  <c r="K96" i="1"/>
  <c r="J96" i="1"/>
  <c r="E96" i="1"/>
  <c r="D96" i="1"/>
  <c r="C96" i="1"/>
  <c r="B96" i="1"/>
  <c r="I95" i="1"/>
  <c r="E95" i="1"/>
  <c r="D95" i="1"/>
  <c r="C95" i="1"/>
  <c r="B95" i="1"/>
  <c r="M94" i="1"/>
  <c r="L94" i="1"/>
  <c r="K94" i="1"/>
  <c r="J94" i="1"/>
  <c r="E94" i="1"/>
  <c r="D94" i="1"/>
  <c r="C94" i="1"/>
  <c r="B94" i="1"/>
  <c r="M93" i="1"/>
  <c r="L93" i="1"/>
  <c r="K93" i="1"/>
  <c r="J93" i="1"/>
  <c r="E93" i="1"/>
  <c r="D93" i="1"/>
  <c r="C93" i="1"/>
  <c r="B93" i="1"/>
  <c r="I92" i="1"/>
  <c r="E92" i="1"/>
  <c r="D92" i="1"/>
  <c r="C92" i="1"/>
  <c r="B92" i="1"/>
  <c r="M91" i="1"/>
  <c r="L91" i="1"/>
  <c r="K91" i="1"/>
  <c r="J91" i="1"/>
  <c r="E91" i="1"/>
  <c r="D91" i="1"/>
  <c r="C91" i="1"/>
  <c r="B91" i="1"/>
  <c r="M90" i="1"/>
  <c r="L90" i="1"/>
  <c r="K90" i="1"/>
  <c r="J90" i="1"/>
  <c r="E90" i="1"/>
  <c r="D90" i="1"/>
  <c r="C90" i="1"/>
  <c r="B90" i="1"/>
  <c r="I89" i="1"/>
  <c r="E89" i="1"/>
  <c r="D89" i="1"/>
  <c r="C89" i="1"/>
  <c r="B89" i="1"/>
  <c r="M88" i="1"/>
  <c r="L88" i="1"/>
  <c r="K88" i="1"/>
  <c r="J88" i="1"/>
  <c r="E88" i="1"/>
  <c r="D88" i="1"/>
  <c r="C88" i="1"/>
  <c r="B88" i="1"/>
  <c r="M87" i="1"/>
  <c r="L87" i="1"/>
  <c r="K87" i="1"/>
  <c r="J87" i="1"/>
  <c r="E87" i="1"/>
  <c r="D87" i="1"/>
  <c r="C87" i="1"/>
  <c r="B87" i="1"/>
  <c r="M86" i="1"/>
  <c r="L86" i="1"/>
  <c r="K86" i="1"/>
  <c r="J86" i="1"/>
  <c r="E86" i="1"/>
  <c r="D86" i="1"/>
  <c r="C86" i="1"/>
  <c r="B86" i="1"/>
  <c r="M85" i="1"/>
  <c r="L85" i="1"/>
  <c r="K85" i="1"/>
  <c r="J85" i="1"/>
  <c r="E85" i="1"/>
  <c r="D85" i="1"/>
  <c r="C85" i="1"/>
  <c r="B85" i="1"/>
  <c r="M82" i="1"/>
  <c r="L82" i="1"/>
  <c r="K82" i="1"/>
  <c r="J82" i="1"/>
  <c r="E82" i="1"/>
  <c r="D82" i="1"/>
  <c r="C82" i="1"/>
  <c r="B82" i="1"/>
  <c r="M81" i="1"/>
  <c r="L81" i="1"/>
  <c r="K81" i="1"/>
  <c r="J81" i="1"/>
  <c r="E81" i="1"/>
  <c r="D81" i="1"/>
  <c r="C81" i="1"/>
  <c r="B81" i="1"/>
  <c r="M80" i="1"/>
  <c r="L80" i="1"/>
  <c r="K80" i="1"/>
  <c r="J80" i="1"/>
  <c r="E80" i="1"/>
  <c r="D80" i="1"/>
  <c r="C80" i="1"/>
  <c r="B80" i="1"/>
  <c r="M79" i="1"/>
  <c r="L79" i="1"/>
  <c r="K79" i="1"/>
  <c r="J79" i="1"/>
  <c r="E79" i="1"/>
  <c r="D79" i="1"/>
  <c r="C79" i="1"/>
  <c r="B79" i="1"/>
  <c r="M78" i="1"/>
  <c r="L78" i="1"/>
  <c r="K78" i="1"/>
  <c r="J78" i="1"/>
  <c r="E78" i="1"/>
  <c r="D78" i="1"/>
  <c r="C78" i="1"/>
  <c r="B78" i="1"/>
  <c r="M77" i="1"/>
  <c r="L77" i="1"/>
  <c r="K77" i="1"/>
  <c r="J77" i="1"/>
  <c r="E77" i="1"/>
  <c r="D77" i="1"/>
  <c r="C77" i="1"/>
  <c r="B77" i="1"/>
  <c r="M76" i="1"/>
  <c r="L76" i="1"/>
  <c r="K76" i="1"/>
  <c r="J76" i="1"/>
  <c r="E76" i="1"/>
  <c r="D76" i="1"/>
  <c r="C76" i="1"/>
  <c r="B76" i="1"/>
  <c r="M75" i="1"/>
  <c r="L75" i="1"/>
  <c r="K75" i="1"/>
  <c r="J75" i="1"/>
  <c r="E75" i="1"/>
  <c r="D75" i="1"/>
  <c r="C75" i="1"/>
  <c r="B75" i="1"/>
  <c r="M74" i="1"/>
  <c r="L74" i="1"/>
  <c r="K74" i="1"/>
  <c r="J74" i="1"/>
  <c r="E74" i="1"/>
  <c r="D74" i="1"/>
  <c r="C74" i="1"/>
  <c r="B74" i="1"/>
  <c r="M73" i="1"/>
  <c r="L73" i="1"/>
  <c r="K73" i="1"/>
  <c r="J73" i="1"/>
  <c r="A73" i="1"/>
  <c r="M72" i="1"/>
  <c r="L72" i="1"/>
  <c r="K72" i="1"/>
  <c r="J72" i="1"/>
  <c r="E72" i="1"/>
  <c r="D72" i="1"/>
  <c r="C72" i="1"/>
  <c r="B72" i="1"/>
  <c r="M71" i="1"/>
  <c r="L71" i="1"/>
  <c r="K71" i="1"/>
  <c r="J71" i="1"/>
  <c r="E71" i="1"/>
  <c r="D71" i="1"/>
  <c r="C71" i="1"/>
  <c r="B71" i="1"/>
  <c r="M70" i="1"/>
  <c r="L70" i="1"/>
  <c r="K70" i="1"/>
  <c r="J70" i="1"/>
  <c r="E70" i="1"/>
  <c r="D70" i="1"/>
  <c r="C70" i="1"/>
  <c r="B70" i="1"/>
  <c r="M69" i="1"/>
  <c r="L69" i="1"/>
  <c r="K69" i="1"/>
  <c r="J69" i="1"/>
  <c r="E69" i="1"/>
  <c r="D69" i="1"/>
  <c r="C69" i="1"/>
  <c r="B69" i="1"/>
  <c r="M68" i="1"/>
  <c r="L68" i="1"/>
  <c r="K68" i="1"/>
  <c r="J68" i="1"/>
  <c r="E68" i="1"/>
  <c r="D68" i="1"/>
  <c r="C68" i="1"/>
  <c r="B68" i="1"/>
  <c r="M67" i="1"/>
  <c r="L67" i="1"/>
  <c r="K67" i="1"/>
  <c r="J67" i="1"/>
  <c r="E67" i="1"/>
  <c r="D67" i="1"/>
  <c r="C67" i="1"/>
  <c r="B67" i="1"/>
  <c r="M66" i="1"/>
  <c r="L66" i="1"/>
  <c r="K66" i="1"/>
  <c r="J66" i="1"/>
  <c r="E66" i="1"/>
  <c r="D66" i="1"/>
  <c r="C66" i="1"/>
  <c r="B66" i="1"/>
  <c r="M65" i="1"/>
  <c r="L65" i="1"/>
  <c r="K65" i="1"/>
  <c r="J65" i="1"/>
  <c r="E65" i="1"/>
  <c r="D65" i="1"/>
  <c r="C65" i="1"/>
  <c r="B65" i="1"/>
  <c r="M64" i="1"/>
  <c r="L64" i="1"/>
  <c r="K64" i="1"/>
  <c r="J64" i="1"/>
  <c r="E64" i="1"/>
  <c r="D64" i="1"/>
  <c r="C64" i="1"/>
  <c r="B64" i="1"/>
  <c r="M63" i="1"/>
  <c r="L63" i="1"/>
  <c r="K63" i="1"/>
  <c r="J63" i="1"/>
  <c r="E63" i="1"/>
  <c r="D63" i="1"/>
  <c r="C63" i="1"/>
  <c r="B63" i="1"/>
  <c r="M62" i="1"/>
  <c r="L62" i="1"/>
  <c r="K62" i="1"/>
  <c r="J62" i="1"/>
  <c r="E62" i="1"/>
  <c r="D62" i="1"/>
  <c r="C62" i="1"/>
  <c r="B62" i="1"/>
  <c r="M61" i="1"/>
  <c r="L61" i="1"/>
  <c r="K61" i="1"/>
  <c r="J61" i="1"/>
  <c r="E61" i="1"/>
  <c r="D61" i="1"/>
  <c r="C61" i="1"/>
  <c r="B61" i="1"/>
  <c r="M60" i="1"/>
  <c r="L60" i="1"/>
  <c r="K60" i="1"/>
  <c r="J60" i="1"/>
  <c r="E60" i="1"/>
  <c r="D60" i="1"/>
  <c r="C60" i="1"/>
  <c r="B60" i="1"/>
  <c r="M59" i="1"/>
  <c r="L59" i="1"/>
  <c r="K59" i="1"/>
  <c r="J59" i="1"/>
  <c r="E59" i="1"/>
  <c r="D59" i="1"/>
  <c r="C59" i="1"/>
  <c r="B59" i="1"/>
  <c r="M58" i="1"/>
  <c r="L58" i="1"/>
  <c r="K58" i="1"/>
  <c r="J58" i="1"/>
  <c r="A58" i="1"/>
  <c r="M57" i="1"/>
  <c r="L57" i="1"/>
  <c r="K57" i="1"/>
  <c r="J57" i="1"/>
  <c r="E57" i="1"/>
  <c r="D57" i="1"/>
  <c r="C57" i="1"/>
  <c r="B57" i="1"/>
  <c r="M56" i="1"/>
  <c r="L56" i="1"/>
  <c r="K56" i="1"/>
  <c r="J56" i="1"/>
  <c r="E56" i="1"/>
  <c r="D56" i="1"/>
  <c r="C56" i="1"/>
  <c r="B56" i="1"/>
  <c r="M55" i="1"/>
  <c r="L55" i="1"/>
  <c r="K55" i="1"/>
  <c r="J55" i="1"/>
  <c r="E55" i="1"/>
  <c r="D55" i="1"/>
  <c r="C55" i="1"/>
  <c r="B55" i="1"/>
  <c r="M54" i="1"/>
  <c r="L54" i="1"/>
  <c r="K54" i="1"/>
  <c r="J54" i="1"/>
  <c r="E54" i="1"/>
  <c r="D54" i="1"/>
  <c r="C54" i="1"/>
  <c r="B54" i="1"/>
  <c r="M53" i="1"/>
  <c r="L53" i="1"/>
  <c r="K53" i="1"/>
  <c r="J53" i="1"/>
  <c r="E53" i="1"/>
  <c r="D53" i="1"/>
  <c r="C53" i="1"/>
  <c r="B53" i="1"/>
  <c r="M52" i="1"/>
  <c r="L52" i="1"/>
  <c r="K52" i="1"/>
  <c r="J52" i="1"/>
  <c r="E52" i="1"/>
  <c r="D52" i="1"/>
  <c r="C52" i="1"/>
  <c r="B52" i="1"/>
  <c r="M51" i="1"/>
  <c r="L51" i="1"/>
  <c r="K51" i="1"/>
  <c r="J51" i="1"/>
  <c r="E51" i="1"/>
  <c r="D51" i="1"/>
  <c r="C51" i="1"/>
  <c r="B51" i="1"/>
  <c r="M50" i="1"/>
  <c r="L50" i="1"/>
  <c r="K50" i="1"/>
  <c r="J50" i="1"/>
  <c r="E50" i="1"/>
  <c r="D50" i="1"/>
  <c r="C50" i="1"/>
  <c r="B50" i="1"/>
  <c r="M49" i="1"/>
  <c r="L49" i="1"/>
  <c r="K49" i="1"/>
  <c r="J49" i="1"/>
  <c r="A49" i="1"/>
  <c r="M48" i="1"/>
  <c r="L48" i="1"/>
  <c r="K48" i="1"/>
  <c r="J48" i="1"/>
  <c r="E48" i="1"/>
  <c r="D48" i="1"/>
  <c r="C48" i="1"/>
  <c r="B48" i="1"/>
  <c r="M47" i="1"/>
  <c r="L47" i="1"/>
  <c r="K47" i="1"/>
  <c r="J47" i="1"/>
  <c r="E47" i="1"/>
  <c r="D47" i="1"/>
  <c r="C47" i="1"/>
  <c r="B47" i="1"/>
  <c r="M46" i="1"/>
  <c r="L46" i="1"/>
  <c r="K46" i="1"/>
  <c r="J46" i="1"/>
  <c r="E46" i="1"/>
  <c r="D46" i="1"/>
  <c r="C46" i="1"/>
  <c r="B46" i="1"/>
  <c r="M45" i="1"/>
  <c r="L45" i="1"/>
  <c r="K45" i="1"/>
  <c r="J45" i="1"/>
  <c r="E45" i="1"/>
  <c r="D45" i="1"/>
  <c r="C45" i="1"/>
  <c r="B45" i="1"/>
  <c r="M44" i="1"/>
  <c r="L44" i="1"/>
  <c r="K44" i="1"/>
  <c r="J44" i="1"/>
  <c r="E44" i="1"/>
  <c r="D44" i="1"/>
  <c r="C44" i="1"/>
  <c r="B44" i="1"/>
  <c r="I43" i="1"/>
  <c r="E43" i="1"/>
  <c r="D43" i="1"/>
  <c r="C43" i="1"/>
  <c r="B43" i="1"/>
  <c r="M42" i="1"/>
  <c r="L42" i="1"/>
  <c r="K42" i="1"/>
  <c r="J42" i="1"/>
  <c r="E42" i="1"/>
  <c r="D42" i="1"/>
  <c r="C42" i="1"/>
  <c r="B42" i="1"/>
  <c r="M41" i="1"/>
  <c r="L41" i="1"/>
  <c r="K41" i="1"/>
  <c r="J41" i="1"/>
  <c r="E41" i="1"/>
  <c r="D41" i="1"/>
  <c r="C41" i="1"/>
  <c r="B41" i="1"/>
  <c r="M40" i="1"/>
  <c r="L40" i="1"/>
  <c r="K40" i="1"/>
  <c r="J40" i="1"/>
  <c r="E40" i="1"/>
  <c r="D40" i="1"/>
  <c r="C40" i="1"/>
  <c r="B40" i="1"/>
  <c r="M39" i="1"/>
  <c r="L39" i="1"/>
  <c r="K39" i="1"/>
  <c r="J39" i="1"/>
  <c r="E39" i="1"/>
  <c r="D39" i="1"/>
  <c r="C39" i="1"/>
  <c r="B39" i="1"/>
  <c r="M38" i="1"/>
  <c r="L38" i="1"/>
  <c r="K38" i="1"/>
  <c r="J38" i="1"/>
  <c r="E38" i="1"/>
  <c r="D38" i="1"/>
  <c r="C38" i="1"/>
  <c r="B38" i="1"/>
  <c r="M37" i="1"/>
  <c r="L37" i="1"/>
  <c r="K37" i="1"/>
  <c r="J37" i="1"/>
  <c r="E37" i="1"/>
  <c r="D37" i="1"/>
  <c r="C37" i="1"/>
  <c r="B37" i="1"/>
  <c r="M36" i="1"/>
  <c r="L36" i="1"/>
  <c r="K36" i="1"/>
  <c r="J36" i="1"/>
  <c r="E36" i="1"/>
  <c r="D36" i="1"/>
  <c r="C36" i="1"/>
  <c r="B36" i="1"/>
  <c r="M35" i="1"/>
  <c r="L35" i="1"/>
  <c r="K35" i="1"/>
  <c r="J35" i="1"/>
  <c r="E35" i="1"/>
  <c r="D35" i="1"/>
  <c r="C35" i="1"/>
  <c r="B35" i="1"/>
  <c r="M34" i="1"/>
  <c r="L34" i="1"/>
  <c r="K34" i="1"/>
  <c r="J34" i="1"/>
  <c r="E34" i="1"/>
  <c r="D34" i="1"/>
  <c r="C34" i="1"/>
  <c r="B34" i="1"/>
  <c r="M33" i="1"/>
  <c r="L33" i="1"/>
  <c r="K33" i="1"/>
  <c r="J33" i="1"/>
  <c r="E33" i="1"/>
  <c r="D33" i="1"/>
  <c r="C33" i="1"/>
  <c r="B33" i="1"/>
  <c r="M32" i="1"/>
  <c r="L32" i="1"/>
  <c r="K32" i="1"/>
  <c r="J32" i="1"/>
  <c r="E32" i="1"/>
  <c r="D32" i="1"/>
  <c r="C32" i="1"/>
  <c r="B32" i="1"/>
  <c r="M31" i="1"/>
  <c r="L31" i="1"/>
  <c r="K31" i="1"/>
  <c r="J31" i="1"/>
  <c r="A31" i="1"/>
  <c r="M30" i="1"/>
  <c r="L30" i="1"/>
  <c r="K30" i="1"/>
  <c r="J30" i="1"/>
  <c r="E30" i="1"/>
  <c r="D30" i="1"/>
  <c r="C30" i="1"/>
  <c r="B30" i="1"/>
  <c r="M29" i="1"/>
  <c r="L29" i="1"/>
  <c r="K29" i="1"/>
  <c r="J29" i="1"/>
  <c r="E29" i="1"/>
  <c r="D29" i="1"/>
  <c r="C29" i="1"/>
  <c r="B29" i="1"/>
  <c r="M28" i="1"/>
  <c r="L28" i="1"/>
  <c r="K28" i="1"/>
  <c r="J28" i="1"/>
  <c r="E28" i="1"/>
  <c r="D28" i="1"/>
  <c r="C28" i="1"/>
  <c r="B28" i="1"/>
  <c r="M27" i="1"/>
  <c r="L27" i="1"/>
  <c r="K27" i="1"/>
  <c r="J27" i="1"/>
  <c r="E27" i="1"/>
  <c r="D27" i="1"/>
  <c r="C27" i="1"/>
  <c r="B27" i="1"/>
  <c r="M26" i="1"/>
  <c r="L26" i="1"/>
  <c r="K26" i="1"/>
  <c r="J26" i="1"/>
  <c r="E26" i="1"/>
  <c r="D26" i="1"/>
  <c r="C26" i="1"/>
  <c r="B26" i="1"/>
  <c r="M25" i="1"/>
  <c r="L25" i="1"/>
  <c r="K25" i="1"/>
  <c r="J25" i="1"/>
  <c r="E25" i="1"/>
  <c r="D25" i="1"/>
  <c r="C25" i="1"/>
  <c r="B25" i="1"/>
  <c r="M24" i="1"/>
  <c r="L24" i="1"/>
  <c r="K24" i="1"/>
  <c r="J24" i="1"/>
  <c r="E24" i="1"/>
  <c r="D24" i="1"/>
  <c r="C24" i="1"/>
  <c r="B24" i="1"/>
  <c r="M23" i="1"/>
  <c r="L23" i="1"/>
  <c r="K23" i="1"/>
  <c r="J23" i="1"/>
  <c r="E23" i="1"/>
  <c r="D23" i="1"/>
  <c r="C23" i="1"/>
  <c r="B23" i="1"/>
  <c r="M22" i="1"/>
  <c r="L22" i="1"/>
  <c r="K22" i="1"/>
  <c r="J22" i="1"/>
  <c r="E22" i="1"/>
  <c r="D22" i="1"/>
  <c r="C22" i="1"/>
  <c r="B22" i="1"/>
  <c r="M21" i="1"/>
  <c r="L21" i="1"/>
  <c r="K21" i="1"/>
  <c r="J21" i="1"/>
  <c r="E21" i="1"/>
  <c r="D21" i="1"/>
  <c r="C21" i="1"/>
  <c r="B21" i="1"/>
  <c r="M20" i="1"/>
  <c r="L20" i="1"/>
  <c r="K20" i="1"/>
  <c r="J20" i="1"/>
  <c r="E20" i="1"/>
  <c r="D20" i="1"/>
  <c r="C20" i="1"/>
  <c r="B20" i="1"/>
  <c r="M19" i="1"/>
  <c r="L19" i="1"/>
  <c r="K19" i="1"/>
  <c r="J19" i="1"/>
  <c r="E19" i="1"/>
  <c r="D19" i="1"/>
  <c r="C19" i="1"/>
  <c r="B19" i="1"/>
  <c r="M18" i="1"/>
  <c r="L18" i="1"/>
  <c r="K18" i="1"/>
  <c r="J18" i="1"/>
  <c r="E18" i="1"/>
  <c r="D18" i="1"/>
  <c r="C18" i="1"/>
  <c r="B18" i="1"/>
  <c r="M17" i="1"/>
  <c r="L17" i="1"/>
  <c r="K17" i="1"/>
  <c r="J17" i="1"/>
  <c r="E17" i="1"/>
  <c r="D17" i="1"/>
  <c r="C17" i="1"/>
  <c r="B17" i="1"/>
  <c r="M16" i="1"/>
  <c r="L16" i="1"/>
  <c r="K16" i="1"/>
  <c r="J16" i="1"/>
  <c r="A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K5" i="1"/>
  <c r="J5" i="1"/>
  <c r="M4" i="1"/>
  <c r="L4" i="1"/>
  <c r="K4" i="1"/>
  <c r="J4" i="1"/>
  <c r="M3" i="1"/>
  <c r="L3" i="1"/>
  <c r="K3" i="1"/>
  <c r="J3" i="1"/>
</calcChain>
</file>

<file path=xl/sharedStrings.xml><?xml version="1.0" encoding="utf-8"?>
<sst xmlns="http://schemas.openxmlformats.org/spreadsheetml/2006/main" count="1303" uniqueCount="1235">
  <si>
    <t>Наименование изделия</t>
  </si>
  <si>
    <t>Марка бетона</t>
  </si>
  <si>
    <t>Гост, серия, СТБ</t>
  </si>
  <si>
    <t>Ед. изм.</t>
  </si>
  <si>
    <t>Объем 1шт</t>
  </si>
  <si>
    <t>ФБ6-10</t>
  </si>
  <si>
    <t>ФБ6-11</t>
  </si>
  <si>
    <t>ФБ6-12</t>
  </si>
  <si>
    <t>ФБ6-13</t>
  </si>
  <si>
    <t>ФБ6-14</t>
  </si>
  <si>
    <t>ФБ6-15</t>
  </si>
  <si>
    <t>ФБ6-16</t>
  </si>
  <si>
    <t>ФБ6-17</t>
  </si>
  <si>
    <t>ФБ6-18</t>
  </si>
  <si>
    <t>ФБ6-19</t>
  </si>
  <si>
    <t>ФБ6-20</t>
  </si>
  <si>
    <t>ФБ6-21</t>
  </si>
  <si>
    <t>ФБ6-22</t>
  </si>
  <si>
    <t>ФБ6-23</t>
  </si>
  <si>
    <t>1ЛМ27.11.14-4 С18/22,5</t>
  </si>
  <si>
    <t>ФБ6-24</t>
  </si>
  <si>
    <t>1ЛМ27.12.14-4 С18/22,5</t>
  </si>
  <si>
    <t>ФБ6-25</t>
  </si>
  <si>
    <t>1ЛМ30.12.15-4 С18/22,5</t>
  </si>
  <si>
    <t>ФБ6-26</t>
  </si>
  <si>
    <t>2ЛМФ39.12.17-5</t>
  </si>
  <si>
    <t>ФБ6-27</t>
  </si>
  <si>
    <t>2ЛМФ39.14.17-5</t>
  </si>
  <si>
    <t>ФБ6-28</t>
  </si>
  <si>
    <t>2ЛМФ39.15.17-5</t>
  </si>
  <si>
    <t>ФБ6-29</t>
  </si>
  <si>
    <t>2ЛМФ42.12.18-5</t>
  </si>
  <si>
    <t>ФБ6-30</t>
  </si>
  <si>
    <t>2ЛМФ42.14.18-5</t>
  </si>
  <si>
    <t>ФБ6-31</t>
  </si>
  <si>
    <t xml:space="preserve">ЛМП57.11.14-5 </t>
  </si>
  <si>
    <t>ФБ6-32</t>
  </si>
  <si>
    <t xml:space="preserve">ЛМП57.11.15-5 </t>
  </si>
  <si>
    <t>ФБ6-33</t>
  </si>
  <si>
    <t xml:space="preserve">ЛМП57.11.17-5 </t>
  </si>
  <si>
    <t>ФБ6-34</t>
  </si>
  <si>
    <t xml:space="preserve">ЛМП57.11.18-5 </t>
  </si>
  <si>
    <t>ФБ6-35</t>
  </si>
  <si>
    <t xml:space="preserve">ЛМП60.11.15-5 </t>
  </si>
  <si>
    <t>ФБ6-36</t>
  </si>
  <si>
    <t xml:space="preserve">ЛМП60.11.17-5 </t>
  </si>
  <si>
    <t>ФБ6-37</t>
  </si>
  <si>
    <t>ФБ6-38</t>
  </si>
  <si>
    <t>2ЛП22.12-4-к</t>
  </si>
  <si>
    <t>ФБ6-39</t>
  </si>
  <si>
    <t>2ЛП22.15-4-к</t>
  </si>
  <si>
    <t>ФБ6-40</t>
  </si>
  <si>
    <t>2ЛП22.18-4-к</t>
  </si>
  <si>
    <t>ФБ6-41</t>
  </si>
  <si>
    <t>2ЛП25.12-4-к</t>
  </si>
  <si>
    <t>ФБ6-42</t>
  </si>
  <si>
    <t>2ЛП25.15-4-к</t>
  </si>
  <si>
    <t>ФБ6-43</t>
  </si>
  <si>
    <t>2ЛП25.18-4-к</t>
  </si>
  <si>
    <t>ФБ6-44</t>
  </si>
  <si>
    <t>ЛПП 14-12В</t>
  </si>
  <si>
    <t>ФБ6-45</t>
  </si>
  <si>
    <t>ЛПП 14-13В</t>
  </si>
  <si>
    <t>ФБ6-46</t>
  </si>
  <si>
    <t>ЛПП 14-15В</t>
  </si>
  <si>
    <t>ФБ6-47</t>
  </si>
  <si>
    <t>ЛПП 15-15В</t>
  </si>
  <si>
    <t>ФБ6-48</t>
  </si>
  <si>
    <t>ЛПП 16-15В</t>
  </si>
  <si>
    <t>ФБ6-49</t>
  </si>
  <si>
    <t>ЛПФ 25-10-5</t>
  </si>
  <si>
    <t>ЛПФ 25-11-5</t>
  </si>
  <si>
    <t>1ПБ10-1п</t>
  </si>
  <si>
    <t>ЛПФ 25-13-5</t>
  </si>
  <si>
    <t>1ПБ13-1п</t>
  </si>
  <si>
    <t>ЛПФ 28-11-5</t>
  </si>
  <si>
    <t>1ПГ44-8</t>
  </si>
  <si>
    <t>ЛПФ 28-13-5</t>
  </si>
  <si>
    <t>1ПГ48-8</t>
  </si>
  <si>
    <t>ЛПФ 31-13-5</t>
  </si>
  <si>
    <t>1ПП12-3</t>
  </si>
  <si>
    <t>2ПБ10-1п</t>
  </si>
  <si>
    <t>1ЛН12.32</t>
  </si>
  <si>
    <t>2ПБ13-1п</t>
  </si>
  <si>
    <t>1ЛН13.32</t>
  </si>
  <si>
    <t>2ПБ16-2п</t>
  </si>
  <si>
    <t>ЛС9.17-3</t>
  </si>
  <si>
    <t>2ПБ17-2п</t>
  </si>
  <si>
    <t>ЛС11-3</t>
  </si>
  <si>
    <t>2ПБ19-3п</t>
  </si>
  <si>
    <t>ЛС12-3</t>
  </si>
  <si>
    <t>2ПБ22-3п</t>
  </si>
  <si>
    <t>ЛС14-3</t>
  </si>
  <si>
    <t>2ПБ25-3п</t>
  </si>
  <si>
    <t>ЛС15-3</t>
  </si>
  <si>
    <t>2ПБ26-4п</t>
  </si>
  <si>
    <t>ЛС17-3</t>
  </si>
  <si>
    <t>2ПБ29-4п</t>
  </si>
  <si>
    <t>2ПБ30-4п</t>
  </si>
  <si>
    <t>ФЛ6.12-4 F50 W2</t>
  </si>
  <si>
    <t>2ПГ39-31</t>
  </si>
  <si>
    <t>ФЛ6.24-4 F50 W2</t>
  </si>
  <si>
    <t>2ПГ42-31</t>
  </si>
  <si>
    <t>ФЛ8.12-4 F50 W2</t>
  </si>
  <si>
    <t>2ПГ44-31</t>
  </si>
  <si>
    <t>2ПГ48-31</t>
  </si>
  <si>
    <t>ФЛ8.24-4 F50 W2</t>
  </si>
  <si>
    <t>2ПП14-4</t>
  </si>
  <si>
    <t>ФЛ10.12-4 F50 W2</t>
  </si>
  <si>
    <t>2ПП17-5</t>
  </si>
  <si>
    <t>ФЛ10.24-4 F50 W2</t>
  </si>
  <si>
    <t>2ПП18-5</t>
  </si>
  <si>
    <t>ФЛ10.8-4 F50 W2</t>
  </si>
  <si>
    <t>2ПП21-6</t>
  </si>
  <si>
    <t>ФЛ12.12-4 F50 W2</t>
  </si>
  <si>
    <t>2ПП23-7</t>
  </si>
  <si>
    <t>ФЛ12.24-4 F50 W2</t>
  </si>
  <si>
    <t>2ПП25-8</t>
  </si>
  <si>
    <t>ФЛ12.8-4 F50 W2</t>
  </si>
  <si>
    <t>3ПБ13-37п</t>
  </si>
  <si>
    <t>ФЛ14.12-4 F50 W2</t>
  </si>
  <si>
    <t>3ПБ16-37п</t>
  </si>
  <si>
    <t>ФЛ16.12-4 F50 W2</t>
  </si>
  <si>
    <t>3ПБ18-37п</t>
  </si>
  <si>
    <t>ФЛ16.24-4 F50 W2</t>
  </si>
  <si>
    <t>3ПБ18-8п</t>
  </si>
  <si>
    <t>3ПБ21-8п</t>
  </si>
  <si>
    <t>ФБ6-1</t>
  </si>
  <si>
    <t>3ПБ25-8п</t>
  </si>
  <si>
    <t>ФБ6-2</t>
  </si>
  <si>
    <t>3ПБ27-8п</t>
  </si>
  <si>
    <t>ФБ6-3</t>
  </si>
  <si>
    <t>3ПБ30-8п</t>
  </si>
  <si>
    <t>ФБ6-4</t>
  </si>
  <si>
    <t>3ПБ34-4п</t>
  </si>
  <si>
    <t>ФБ6-5</t>
  </si>
  <si>
    <t>3ПБ36-4п</t>
  </si>
  <si>
    <t>ФБ6-6</t>
  </si>
  <si>
    <t>3ПБ39-8п</t>
  </si>
  <si>
    <t>ФБ6-7</t>
  </si>
  <si>
    <t>3ПГ60-73</t>
  </si>
  <si>
    <t>ФБ6-8</t>
  </si>
  <si>
    <t>3ПП14-71</t>
  </si>
  <si>
    <t>ФБ6-9</t>
  </si>
  <si>
    <t>3ПП16-71</t>
  </si>
  <si>
    <t>3ПП18-71</t>
  </si>
  <si>
    <t>ПРГ28-1.3-4АIII</t>
  </si>
  <si>
    <t>3ПП21-71</t>
  </si>
  <si>
    <t>ПРГ32-1.4-4АIII</t>
  </si>
  <si>
    <t>3ПП27-71</t>
  </si>
  <si>
    <t>ПРГ36-1.4-4АIII</t>
  </si>
  <si>
    <t>3ПП30-10</t>
  </si>
  <si>
    <t>ПРГ60-2.5-4АIII</t>
  </si>
  <si>
    <t>4ПБ30-4п</t>
  </si>
  <si>
    <t>4ПБ44-8п</t>
  </si>
  <si>
    <t>2ПП30-18-30 F200 W4</t>
  </si>
  <si>
    <t>4ПБ48-8п</t>
  </si>
  <si>
    <t>1ПП30.18-30 F250 W4</t>
  </si>
  <si>
    <t>4ПБ60-8п</t>
  </si>
  <si>
    <t>4ПГ30-40</t>
  </si>
  <si>
    <t>ФО 9.9.5 F150</t>
  </si>
  <si>
    <t>4ПП12-4</t>
  </si>
  <si>
    <t>ФО 9.9.5-1 F150</t>
  </si>
  <si>
    <t>5ПБ18-27п</t>
  </si>
  <si>
    <t>5ПБ21-27п</t>
  </si>
  <si>
    <t>ПО40.22.16 F150</t>
  </si>
  <si>
    <t>5ПБ25-27п</t>
  </si>
  <si>
    <t>ПО40.29.16 F150</t>
  </si>
  <si>
    <t>5ПБ25-37п</t>
  </si>
  <si>
    <t>ПО40.22.16-1 F150</t>
  </si>
  <si>
    <t>5ПБ27-27п</t>
  </si>
  <si>
    <t>ПО40.29.16-1 F150</t>
  </si>
  <si>
    <t>5ПБ27-37п</t>
  </si>
  <si>
    <t>5ПБ30-27п</t>
  </si>
  <si>
    <t>ВБ 28.3.30</t>
  </si>
  <si>
    <t>5ПБ30-37п</t>
  </si>
  <si>
    <t>ВБ 28.5.30</t>
  </si>
  <si>
    <t>5ПБ31-27п</t>
  </si>
  <si>
    <t>ВБ 28.7.30</t>
  </si>
  <si>
    <t>5ПБ34-20п</t>
  </si>
  <si>
    <t>ВБ 28.9.30</t>
  </si>
  <si>
    <t>5ПБ36-20п</t>
  </si>
  <si>
    <t>ВБ 33.11.30</t>
  </si>
  <si>
    <t>5ПГ16-40</t>
  </si>
  <si>
    <t>ВБ 33.3.30</t>
  </si>
  <si>
    <t>5ПГ26-40</t>
  </si>
  <si>
    <t>ВБ 33.5.30</t>
  </si>
  <si>
    <t>5ПГ35-17</t>
  </si>
  <si>
    <t>ВБ 33.7.30</t>
  </si>
  <si>
    <t>5ПГ35-37</t>
  </si>
  <si>
    <t>ВБ 33.9.30</t>
  </si>
  <si>
    <t>5ПП14-5</t>
  </si>
  <si>
    <t>ВБ1-28л</t>
  </si>
  <si>
    <t>5ПП17-6</t>
  </si>
  <si>
    <t>ВБ1-28л-н</t>
  </si>
  <si>
    <t>5ПП23-10</t>
  </si>
  <si>
    <t>ВБ1-28пр</t>
  </si>
  <si>
    <t>6ПБ35-37</t>
  </si>
  <si>
    <t>ВБ1-28пр-н</t>
  </si>
  <si>
    <t>6ПГ44-40</t>
  </si>
  <si>
    <t>ВБ1-30л</t>
  </si>
  <si>
    <t>6ПГ60-31</t>
  </si>
  <si>
    <t>ВБ1-30л-н</t>
  </si>
  <si>
    <t>6ПП30-13</t>
  </si>
  <si>
    <t>ВБ1-30пр</t>
  </si>
  <si>
    <t>7ПБ60-52</t>
  </si>
  <si>
    <t>ВБ1-30пр-н</t>
  </si>
  <si>
    <t>7ПГ35-23</t>
  </si>
  <si>
    <t>ВБ1-33л</t>
  </si>
  <si>
    <t>7ПГ35-52</t>
  </si>
  <si>
    <t>ВБ1-33л-н</t>
  </si>
  <si>
    <t>7ПП12-3</t>
  </si>
  <si>
    <t>ВБ1-33пр</t>
  </si>
  <si>
    <t>7ПП14-4</t>
  </si>
  <si>
    <t>ВБ1-33пр-н</t>
  </si>
  <si>
    <t>8ПБ10-1п</t>
  </si>
  <si>
    <t>ВБ2-28л</t>
  </si>
  <si>
    <t>8ПБ13-1п</t>
  </si>
  <si>
    <t>ВБ2-28л-н</t>
  </si>
  <si>
    <t>8ПБ16-1п</t>
  </si>
  <si>
    <t>ВБ2-28пр</t>
  </si>
  <si>
    <t>8ПБ17-2п</t>
  </si>
  <si>
    <t>ВБ2-28пр-н</t>
  </si>
  <si>
    <t>8ПБ19-3п</t>
  </si>
  <si>
    <t>ВБ2-30л</t>
  </si>
  <si>
    <t>8ПГ60-40</t>
  </si>
  <si>
    <t>ВБ2-30л-н</t>
  </si>
  <si>
    <t>8ПП14-71</t>
  </si>
  <si>
    <t>ВБ2-30пр</t>
  </si>
  <si>
    <t>8ПП16-71</t>
  </si>
  <si>
    <t>ВБ2-30пр-н</t>
  </si>
  <si>
    <t>8ПП17-5</t>
  </si>
  <si>
    <t>ВБ2-33л</t>
  </si>
  <si>
    <t>8ПП18-5</t>
  </si>
  <si>
    <t>ВБ2-33л-н</t>
  </si>
  <si>
    <t>8ПП18-71</t>
  </si>
  <si>
    <t>ВБ2-33пр</t>
  </si>
  <si>
    <t>8ПП30-10</t>
  </si>
  <si>
    <t>ВБ2-33пр-н</t>
  </si>
  <si>
    <t>9ПБ13-37п</t>
  </si>
  <si>
    <t>ВК1-28</t>
  </si>
  <si>
    <t>9ПБ16-37п</t>
  </si>
  <si>
    <t>ВК1-28н</t>
  </si>
  <si>
    <t>9ПБ18-37п</t>
  </si>
  <si>
    <t>ВК1-30</t>
  </si>
  <si>
    <t>9ПБ18-8п</t>
  </si>
  <si>
    <t>ВК1-30н</t>
  </si>
  <si>
    <t>9ПБ21-8п</t>
  </si>
  <si>
    <t>ВК1-33н</t>
  </si>
  <si>
    <t>9ПБ22-3п</t>
  </si>
  <si>
    <t>9ПБ25-3п</t>
  </si>
  <si>
    <t>1ВД20.12.26</t>
  </si>
  <si>
    <t>9ПБ25-8п</t>
  </si>
  <si>
    <t>1ВД20.26.26</t>
  </si>
  <si>
    <t>9ПБ26-4п</t>
  </si>
  <si>
    <t>1ВД20.30.26</t>
  </si>
  <si>
    <t>9ПБ27-8п</t>
  </si>
  <si>
    <t>1ВД28.12.26</t>
  </si>
  <si>
    <t>9ПБ29-4п</t>
  </si>
  <si>
    <t>1ВД28.26.26</t>
  </si>
  <si>
    <t>9ПБ30-4п</t>
  </si>
  <si>
    <t>1ВД28.30.26</t>
  </si>
  <si>
    <t>9ПП12-4</t>
  </si>
  <si>
    <t>1ВД33.12.26</t>
  </si>
  <si>
    <t>9ПП14-5</t>
  </si>
  <si>
    <t>1ВД33.26.26</t>
  </si>
  <si>
    <t>9ПП17-6</t>
  </si>
  <si>
    <t>1ВД33.30.26</t>
  </si>
  <si>
    <t>10ПБ18-27п</t>
  </si>
  <si>
    <t>1ВДП28.26.26</t>
  </si>
  <si>
    <t>10ПБ21-27п</t>
  </si>
  <si>
    <t>1ВДП33.26.26</t>
  </si>
  <si>
    <t>10ПБ25-27п</t>
  </si>
  <si>
    <t>2ВД20.12.26</t>
  </si>
  <si>
    <t>10ПБ25-37п</t>
  </si>
  <si>
    <t>2ВД20.15.26</t>
  </si>
  <si>
    <t>10ПБ27-27п</t>
  </si>
  <si>
    <t>2ВД20.26.26</t>
  </si>
  <si>
    <t>10ПБ27-37п</t>
  </si>
  <si>
    <t>2ВД20.30.26</t>
  </si>
  <si>
    <t>10ПП23-10</t>
  </si>
  <si>
    <t>2ВД28.12.26</t>
  </si>
  <si>
    <t>10ПП30-13</t>
  </si>
  <si>
    <t>2ВД28.26.26</t>
  </si>
  <si>
    <t>2ВД28.30.26</t>
  </si>
  <si>
    <t>ПР45-4.4-3</t>
  </si>
  <si>
    <t>2ВД33.12.26</t>
  </si>
  <si>
    <t>ПР45-4.4-4</t>
  </si>
  <si>
    <t>2ВД33.15.26</t>
  </si>
  <si>
    <t>ПР45-4.4-5</t>
  </si>
  <si>
    <t>2ВД33.26.26</t>
  </si>
  <si>
    <t>ПР45-4.4-7</t>
  </si>
  <si>
    <t>2ВД33.30.26</t>
  </si>
  <si>
    <t>ПР60-4.4-3</t>
  </si>
  <si>
    <t>2ВДП28.26.26</t>
  </si>
  <si>
    <t>ПР60-4.4-4</t>
  </si>
  <si>
    <t>2ВДП33.26.26</t>
  </si>
  <si>
    <t>ПР60-4.4-5</t>
  </si>
  <si>
    <t>ВД20.12.26</t>
  </si>
  <si>
    <t>ПРГ24-1.3-4АIII</t>
  </si>
  <si>
    <t>ВД20.26.26</t>
  </si>
  <si>
    <t>ВД20.30.26</t>
  </si>
  <si>
    <t>2П33.12-29,5К7(9)Т С25/30</t>
  </si>
  <si>
    <t>ВД28.12.26</t>
  </si>
  <si>
    <t>2П33.15-36,0К7(9)Т С25/30</t>
  </si>
  <si>
    <t>ВД28.26.26</t>
  </si>
  <si>
    <t>2П36.06-42,0К7(9)Т С25/30</t>
  </si>
  <si>
    <t>ВД28.30.26</t>
  </si>
  <si>
    <t>2П36.12-24,0К7(9)Т С25/30</t>
  </si>
  <si>
    <t>ВД33.12.26</t>
  </si>
  <si>
    <t>2П36.15-29,0К7(9)Т С25/30</t>
  </si>
  <si>
    <t>ВД33.26.26</t>
  </si>
  <si>
    <t>2П39.06-35,0К7(9)Т С25/30</t>
  </si>
  <si>
    <t>ВД33.30.26</t>
  </si>
  <si>
    <t>2П39.12-19,5К7(9)Т С25/30</t>
  </si>
  <si>
    <t>ВДП33.26.26</t>
  </si>
  <si>
    <t>2П39.15-24,0К7(9)Т С25/30</t>
  </si>
  <si>
    <t>2П42.06-28,0К7(9)Т С25/30</t>
  </si>
  <si>
    <t>ПР30-15-8</t>
  </si>
  <si>
    <t>2П42.12-16,0К7(9)Т С25/30</t>
  </si>
  <si>
    <t>ПР60-15-8АтY.</t>
  </si>
  <si>
    <t>2П42.15-20,0К7(9)Т С25/30</t>
  </si>
  <si>
    <t>ПРС56.15-11АтV</t>
  </si>
  <si>
    <t>2П43.06-28,0К7(9)Т С25/30</t>
  </si>
  <si>
    <t>2П43.12-15,5К7(9)Т С25/30</t>
  </si>
  <si>
    <t>РДП4.56-60АIII</t>
  </si>
  <si>
    <t>2П43.15-19,0К7(9)Т С25/30</t>
  </si>
  <si>
    <t>РДП4.57-50АIII</t>
  </si>
  <si>
    <t>2П45.06-24,5К7(9)Т С25/30</t>
  </si>
  <si>
    <t>РОП4.56-40АIII</t>
  </si>
  <si>
    <t>2П45.12-13,5К7(9)Т С25/30</t>
  </si>
  <si>
    <t>РЛП4.56-60АIII</t>
  </si>
  <si>
    <t>2П45.15-17,0К7(9)Т С25/30</t>
  </si>
  <si>
    <t>2П45.15-22,5К7(9)Т С25/30</t>
  </si>
  <si>
    <t>ОП4-4АIII</t>
  </si>
  <si>
    <t>2П48.06-11,0К7(9)Т С25/30</t>
  </si>
  <si>
    <t>ОП6-4АIII</t>
  </si>
  <si>
    <t>2П48.12-11,5К7(9)Т С25/30</t>
  </si>
  <si>
    <t>ОП5-2АIII</t>
  </si>
  <si>
    <t>2П48.15-14,0К7(9)Т С25/30</t>
  </si>
  <si>
    <t>ОП5-4АIII</t>
  </si>
  <si>
    <t>2П51.06-18,0К7(9)Т С25/30</t>
  </si>
  <si>
    <t>ОП6-2АIII</t>
  </si>
  <si>
    <t>2П51.12-09,5К7(9)Т С25/30</t>
  </si>
  <si>
    <t>ОП2.5-4</t>
  </si>
  <si>
    <t>2П51.15-12,0К7(9)Т С25/30</t>
  </si>
  <si>
    <t>ОП2 (сер.3.006.1-2/87)</t>
  </si>
  <si>
    <t>2П52.06-17,5К7(9)Т С25/30</t>
  </si>
  <si>
    <t>2П52.12-09,0К7(9)Т С25/30</t>
  </si>
  <si>
    <t>КО 6.</t>
  </si>
  <si>
    <t>2П52.15-11,5К7(9)Т С25/30</t>
  </si>
  <si>
    <t>КС 7.3-10-А.</t>
  </si>
  <si>
    <t>2П52.15-19,0К7(9)Т С25/30</t>
  </si>
  <si>
    <t>КС 7.9-10-А.</t>
  </si>
  <si>
    <t>2П53.06-16,5К7(9)Т С25/30</t>
  </si>
  <si>
    <t>КС 10.9-10-А.</t>
  </si>
  <si>
    <t>2П53.12-08,5К7(9)Т С25/30</t>
  </si>
  <si>
    <t>КС 15.9-12-А.</t>
  </si>
  <si>
    <t>2П53.15-11,0К7(9)Т С25/30</t>
  </si>
  <si>
    <t>КС 20.9-15-А.</t>
  </si>
  <si>
    <t>2П54.06-15,5К7(9)Т С25/30</t>
  </si>
  <si>
    <t>2П54.12-08,0К7(9)Т С25/30</t>
  </si>
  <si>
    <t>ПДн 10.</t>
  </si>
  <si>
    <t>2П54.15-10,5К7(9)Т С25/30</t>
  </si>
  <si>
    <t>ПДн 15.</t>
  </si>
  <si>
    <t>2П56.06-13,5К7(9)Т С25/30</t>
  </si>
  <si>
    <t>ПДн 20.</t>
  </si>
  <si>
    <t>2П56.12-07,0К7(9)Т С25/30</t>
  </si>
  <si>
    <t>2П56.15-09,0К7(9)Т С25/30</t>
  </si>
  <si>
    <t>ПП 10-1.</t>
  </si>
  <si>
    <t>2П57.06-13,5К7(9)Т С25/30</t>
  </si>
  <si>
    <t>ПП 15-1.</t>
  </si>
  <si>
    <t>2П57.12-06,5К7(9)Т С25/30</t>
  </si>
  <si>
    <t>ПП 20-1.</t>
  </si>
  <si>
    <t>2П57.15-09,0К7(9)Т С25/30</t>
  </si>
  <si>
    <t>2П58.06-13,0К7(9)Т С25/30</t>
  </si>
  <si>
    <t>ФБС9.3.6 С8/10</t>
  </si>
  <si>
    <t>2П58.12-06,5К7(9)Т С25/30</t>
  </si>
  <si>
    <t>ФБС9.4.6 С8/10</t>
  </si>
  <si>
    <t>2П58.15-08,5К7(9)Т С25/30</t>
  </si>
  <si>
    <t>ФБС9.5.6 С8/10</t>
  </si>
  <si>
    <t>2П59.06-12,0К7(9)Т С25/30</t>
  </si>
  <si>
    <t>ФБС9.6.6 С8/10</t>
  </si>
  <si>
    <t>2П59.12-06,0К7(9)Т С25/30</t>
  </si>
  <si>
    <t>ФБС12.3.3 С8/10</t>
  </si>
  <si>
    <t>2П59.15-08,0К7(9)Т С25/30</t>
  </si>
  <si>
    <t>ФБС12.3.6 С8/10</t>
  </si>
  <si>
    <t>2П60.06-11,5К7(9)Т С25/30</t>
  </si>
  <si>
    <t>ФБС12.4.3 С8/10</t>
  </si>
  <si>
    <t>2П60.12-05,5К7(9)Т С25/30</t>
  </si>
  <si>
    <t>ФБС12.4.6 С8/10</t>
  </si>
  <si>
    <t>2П60.15-07,5К7(9)Т С25/30</t>
  </si>
  <si>
    <t>ФБС12.5.3 С8/10</t>
  </si>
  <si>
    <t>2П63.06-10,0К7(9)Т С25/30</t>
  </si>
  <si>
    <t>ФБС12.5.6 С8/10</t>
  </si>
  <si>
    <t>2П63.12-04,5К7(9)Т С25/30</t>
  </si>
  <si>
    <t>ФБС12.6.3 С8/10</t>
  </si>
  <si>
    <t>2П63.15-09,0К7(9)Т С25/30</t>
  </si>
  <si>
    <t>ФБС12.6.6 С8/10</t>
  </si>
  <si>
    <t>2П66.06-08,5К7(9)Т С25/30</t>
  </si>
  <si>
    <t>ФБС24.3.6 С8/10</t>
  </si>
  <si>
    <t>2П66.12-09,5К7(9)Т С25/30</t>
  </si>
  <si>
    <t>ФБС24.4.6 С8/10</t>
  </si>
  <si>
    <t>2П66.15-08,0К7(9)Т С25/30</t>
  </si>
  <si>
    <t>ФБС24.5.6 С8/10</t>
  </si>
  <si>
    <t>2П68.06-11,0К7(9)Т С25/30</t>
  </si>
  <si>
    <t>ФБС24.6.6 С8/10</t>
  </si>
  <si>
    <t>2П68.12-08,5К7(9)Т С25/30</t>
  </si>
  <si>
    <t>ФБС12.2.3 С8/10</t>
  </si>
  <si>
    <t>2П68.15-08,5К7(9)Т С25/30</t>
  </si>
  <si>
    <t>ФБС12.2.6 С8/10</t>
  </si>
  <si>
    <t>2П69.06-11,0К7(9)Т С25/30</t>
  </si>
  <si>
    <t>ФБС9.2.6 С8/10</t>
  </si>
  <si>
    <t>2П69.12-08,5К7(9)Т С25/30</t>
  </si>
  <si>
    <t>2П72.06-10,0К7(9)Т С25/30</t>
  </si>
  <si>
    <t>2П72.12-09,0К7(9)Т С25/30</t>
  </si>
  <si>
    <t>2П24.06-97,0К7(9)Т С25/30</t>
  </si>
  <si>
    <t>2П72.15-09,0К7(9)Т С25/30</t>
  </si>
  <si>
    <t>2П24.12-61,5К7(9)Т С25/30</t>
  </si>
  <si>
    <t>2П73.06-09,5К7(9)Т С25/30</t>
  </si>
  <si>
    <t>2П24.15-74,0К7(9)Т С25/30</t>
  </si>
  <si>
    <t>2П73.12-08,5К7(9)Т С25/30</t>
  </si>
  <si>
    <t>2П26.06-82,5К7(9)Т С25/30</t>
  </si>
  <si>
    <t>2П73.15-08,5К7(9)Т С25/30</t>
  </si>
  <si>
    <t>2П26.12-48,5К7(9)Т С25/30</t>
  </si>
  <si>
    <t>2П75.06-08,5К7(9)Т С25/30</t>
  </si>
  <si>
    <t>2П26.15-58,5К7(9)Т С25/30</t>
  </si>
  <si>
    <t>2П75.12-08,0К7(9)Т С25/30</t>
  </si>
  <si>
    <t>2П27.06-80,5К7(9)Т С25/30</t>
  </si>
  <si>
    <t>2П75.15-08,0К7(9)Т С25/30</t>
  </si>
  <si>
    <t>2П27.12-47,0К7(9)Т С25/30</t>
  </si>
  <si>
    <t>2П78.06-10,5К7(9)Т С25/30</t>
  </si>
  <si>
    <t>2П27.15-57,0К7(9)Т С25/30</t>
  </si>
  <si>
    <t>2П78.12-08,5К7(9)Т С25/30</t>
  </si>
  <si>
    <t>2П28.06-75,5К7(9)Т С25/30</t>
  </si>
  <si>
    <t>2П78.15-08,0К7(9)Т С25/30</t>
  </si>
  <si>
    <t>2П28.12-44,0К7(9)Т С25/30</t>
  </si>
  <si>
    <t>2П81.06-09,0К7(9)Т С25/30</t>
  </si>
  <si>
    <t>2П28.15-53,0К7(9)Т С25/30</t>
  </si>
  <si>
    <t>2П81.12-08,5К7(9)Т С25/30</t>
  </si>
  <si>
    <t>2П30.06-63,5К7(9)Т С25/30</t>
  </si>
  <si>
    <t>2П81.15-08,0К7(9)Т С25/30</t>
  </si>
  <si>
    <t>2П30.15-45,0К7(9)Т С25/30</t>
  </si>
  <si>
    <t>2П84.06-07,5К7(9)Т С25/30</t>
  </si>
  <si>
    <t>2П31.06-57,0К7(9)Т С25/30</t>
  </si>
  <si>
    <t>2П84.12-08,5К7(9)Т С25/30</t>
  </si>
  <si>
    <t>2П31.12-33,0К7(9)Т С25/30</t>
  </si>
  <si>
    <t>2П86.06-08,5К7(9)Т С25/30</t>
  </si>
  <si>
    <t>2П31.15-40,0К7(9)Т С25/30</t>
  </si>
  <si>
    <t>2П86.12-07,0К7(9)Т С25/30</t>
  </si>
  <si>
    <t>2П33.06-51,0К7(9)Т С25/30</t>
  </si>
  <si>
    <t>2П87.06-08,5К7(9)Т С25/30</t>
  </si>
  <si>
    <t>2П87.12-06,5К7(9)Т С25/30</t>
  </si>
  <si>
    <t>2П87.15-06,5К7(9)Т С25/30</t>
  </si>
  <si>
    <t>2П88.06-08,0К7(9)Т С25/30</t>
  </si>
  <si>
    <t>2П88.12-06,5К7(9)Т С25/30</t>
  </si>
  <si>
    <t>ПТМ27.12.22-8.0S500-6.а</t>
  </si>
  <si>
    <t>2П88.15-07,0К7(9)Т С25/30</t>
  </si>
  <si>
    <t>ПТМ28.12.22-8.0S500-6.а</t>
  </si>
  <si>
    <t>2П90.06-08,5К7(9)Т С25/30</t>
  </si>
  <si>
    <t>ПТМ30.12.22-8.0S500-6.а</t>
  </si>
  <si>
    <t>2П90.12-05,5К7(9)Т С25/30</t>
  </si>
  <si>
    <t>ПТМ33.12.22-9.0S500-7.а</t>
  </si>
  <si>
    <t>2П90.15-05,5К7(9)Т С25/30</t>
  </si>
  <si>
    <t>ПТМ36.12.22-9.0S500-8.а</t>
  </si>
  <si>
    <t>ПТМ42.12.22-8.0S800-1.а</t>
  </si>
  <si>
    <t>ПТМ48.12.22-8.0S800-1.а</t>
  </si>
  <si>
    <t>ПТМ24.15.22-12,5 S1400-2-М С25/30</t>
  </si>
  <si>
    <t>ПТМ51.12.22-9.0S800-1.а</t>
  </si>
  <si>
    <t>ПТМ27.15.22-12,5 S1400-2-М С25/30</t>
  </si>
  <si>
    <t>ПТМ54.12.22-8.0S800-1.а</t>
  </si>
  <si>
    <t>ПТМ30.15.22-12,5 S1400-2-М С25/30</t>
  </si>
  <si>
    <t>ПТМ57.12.22-8.0S800-2.а</t>
  </si>
  <si>
    <t>ПТМ33.15.22-12,5 S1400-2-М С25/30</t>
  </si>
  <si>
    <t>ПТМ60.12.22-9.0S800-2.а</t>
  </si>
  <si>
    <t>ПТМ36.15.22-12,5 S1400-2-М С25/30</t>
  </si>
  <si>
    <t>ПТМ63.12.22-8.0S800-2.а</t>
  </si>
  <si>
    <t>ПТМ39.15.22-12,5 S1400-2-М С25/30</t>
  </si>
  <si>
    <t>ПТМ66.12.22-8.0S800-3.а</t>
  </si>
  <si>
    <t>ПТМ42.15.22-12,5 S1400-2-М С25/30</t>
  </si>
  <si>
    <t>ПТМ72.12.22-8.0S800-2.а</t>
  </si>
  <si>
    <t>ПТМ45.15.22-12,5 S1400-2-М С25/30</t>
  </si>
  <si>
    <t>ПТМ48.15.22-10,0 S1400-2-М С25/30</t>
  </si>
  <si>
    <t>ПТМ24.15.22-8.0S500-5.а</t>
  </si>
  <si>
    <t>ПТМ51.15.22-08,0 S1400-2-М С25/30</t>
  </si>
  <si>
    <t>ПТМ27.15.22-8.0S500-6.а</t>
  </si>
  <si>
    <t>ПТМ54.15.22-10,0 S1400-2-М С25/30</t>
  </si>
  <si>
    <t>ПТМ28.15.22-8.0S500-6.а</t>
  </si>
  <si>
    <t>ПТМ57.15.22-10,0 S1400-2-М С25/30</t>
  </si>
  <si>
    <t>ПТМ30.15.22-9.0S500-7.а</t>
  </si>
  <si>
    <t>ПТМ60.15.22-08,0 S1400-2-М С25/30</t>
  </si>
  <si>
    <t>ПТМ33.15.22-8.0S500-7.а</t>
  </si>
  <si>
    <t>ПТМ63.15.22-10,0 S1400-2-М С25/30</t>
  </si>
  <si>
    <t>ПТМ36.15.22-8.0S500-7.а</t>
  </si>
  <si>
    <t>ПТМ66.15.22-08,0 S1400-2-М С25/30</t>
  </si>
  <si>
    <t>ПТМ42.15.22-9.0S800-1.а</t>
  </si>
  <si>
    <t>ПТМ69.15.22-08,0 S1400-2-М С25/30</t>
  </si>
  <si>
    <t>ПТМ48.15.22-8.0S800-1.а</t>
  </si>
  <si>
    <t>ПТМ72.15.22-08,0 S1400-2-М С25/30</t>
  </si>
  <si>
    <t>ПТМ51.15.22-8.0S800-2.а</t>
  </si>
  <si>
    <t>ПТМ75.15.22-08,0 S1400-2-М С25/30</t>
  </si>
  <si>
    <t>ПТМ54.15.22-9.0S800-2.а</t>
  </si>
  <si>
    <t>ПТМ78.15.22-08,0 S1400-2-М С25/30</t>
  </si>
  <si>
    <t>ПТМ57.15.22-8.0S800-2.а</t>
  </si>
  <si>
    <t>ПТМ81.15.22-08,0 S1400-2-М С30/37</t>
  </si>
  <si>
    <t>ПТМ60.15.22-8.0S800-2.а</t>
  </si>
  <si>
    <t>ПТМ84.15.22-08,0 S1400-2-М С30/37</t>
  </si>
  <si>
    <t>ПТМ63.15.22-9.0S800-2.а</t>
  </si>
  <si>
    <t>ПТМ87.15.22-08,0 S1400-2-М С30/37</t>
  </si>
  <si>
    <t>ПТМ66.15.22-8.0S800-2.а</t>
  </si>
  <si>
    <t>ПТМ90.15.22-08,0 S1400-2-М С30/37</t>
  </si>
  <si>
    <t>ПТМ72.15.22-8.0S800-2.а</t>
  </si>
  <si>
    <t>ПТМ24.12.22-12,5 S1400-2-М С25/30</t>
  </si>
  <si>
    <t>ПТМ27.12.22-12,5 S1400-2-М С25/30</t>
  </si>
  <si>
    <t>ПТМ30.12.22-12,5 S1400-2-М С25/30</t>
  </si>
  <si>
    <t>СП30.30-2</t>
  </si>
  <si>
    <t>ПТМ33.12.22-12,5 S1400-2-М С25/30</t>
  </si>
  <si>
    <t>СП40.30-2</t>
  </si>
  <si>
    <t>ПТМ36.12.22-12,5 S1400-2-М С25/30</t>
  </si>
  <si>
    <t>СП50.30-4</t>
  </si>
  <si>
    <t>ПТМ39.12.22-12,5 S1400-2-М С25/30</t>
  </si>
  <si>
    <t>СП60.30-4</t>
  </si>
  <si>
    <t>ПТМ42.12.22-12,5 S1400-2-М С25/30</t>
  </si>
  <si>
    <t>СП60.30-5</t>
  </si>
  <si>
    <t>ПТМ45.12.22-12,5 S1400-2-М С25/30</t>
  </si>
  <si>
    <t>СП70.30-4</t>
  </si>
  <si>
    <t>ПТМ48.12.22-12,5 S1400-2-М С25/30</t>
  </si>
  <si>
    <t>СП70.30-5</t>
  </si>
  <si>
    <t>ПТМ51.12.22-12,5 S1400-2-М С25/30</t>
  </si>
  <si>
    <t>СП70.30-6</t>
  </si>
  <si>
    <t>ПТМ54.12.22-10,0 S1400-2-М С25/30</t>
  </si>
  <si>
    <t>СП80.30-4</t>
  </si>
  <si>
    <t>ПТМ57.12.22-08,0 S1400-2-М С25/30</t>
  </si>
  <si>
    <t>СП80.30-5</t>
  </si>
  <si>
    <t>ПТМ60.12.22-10,0 S1400-2-М С25/30</t>
  </si>
  <si>
    <t>СП80.30-6</t>
  </si>
  <si>
    <t>ПТМ63.12.22-10,0 S1400-2-М С25/30</t>
  </si>
  <si>
    <t>СП80.30-7</t>
  </si>
  <si>
    <t>ПТМ66.12.22-08,0 S1400-2-М С25/30</t>
  </si>
  <si>
    <t>СП80.30-8</t>
  </si>
  <si>
    <t>ПТМ69.12.22-10,0 S1400-2-М С25/30</t>
  </si>
  <si>
    <t>СП90.30-4</t>
  </si>
  <si>
    <t>ПТМ72.12.22-08,0 S1400-2-М С25/30</t>
  </si>
  <si>
    <t>СП90.30-5</t>
  </si>
  <si>
    <t>ПТМ75.12.22-08,0 S1400-2-М С25/30</t>
  </si>
  <si>
    <t>СП90.30-6</t>
  </si>
  <si>
    <t>ПТМ78.12.22-08,0 S1400-2-М С25/30</t>
  </si>
  <si>
    <t>СП90.30-7</t>
  </si>
  <si>
    <t>ПТМ81.12.22-08,0 S1400-2-М С30/37</t>
  </si>
  <si>
    <t>СП90.30-8</t>
  </si>
  <si>
    <t>ПТМ84.12.22-08,0 S1400-2-М С30/37</t>
  </si>
  <si>
    <t>СП100.30-4</t>
  </si>
  <si>
    <t>ПТМ87.12.22-08,0 S1400-2-М С30/37</t>
  </si>
  <si>
    <t>СП100.30-5</t>
  </si>
  <si>
    <t>ПТМ90.12.22-08,0 S1400-2-М С30/37</t>
  </si>
  <si>
    <t>СП100.30-6</t>
  </si>
  <si>
    <t>ПТМ24.06.22-12,5 S1400-2-М С25/30</t>
  </si>
  <si>
    <t>СП100.30-7</t>
  </si>
  <si>
    <t>ПТМ27.06.22-12,5 S1400-2-М С25/30</t>
  </si>
  <si>
    <t>СП100.30-8</t>
  </si>
  <si>
    <t>ПТМ30.06.22-12,5 S1400-2-М С25/30</t>
  </si>
  <si>
    <t>СП100.30-9</t>
  </si>
  <si>
    <t>ПТМ33.06.22-12,5 S1400-2-М С25/30</t>
  </si>
  <si>
    <t>СП100.30-10</t>
  </si>
  <si>
    <t>ПТМ36.06.22-12,5 S1400-2-М С25/30</t>
  </si>
  <si>
    <t>СП110.30-5</t>
  </si>
  <si>
    <t>ПТМ39.06.22-12,5 S1400-2-М С25/30</t>
  </si>
  <si>
    <t>СП110.30-6</t>
  </si>
  <si>
    <t>ПТМ42.06.22-12,5 S1400-2-М С25/30</t>
  </si>
  <si>
    <t>СП110.30-7</t>
  </si>
  <si>
    <t>ПТМ45.06.22-12,5 S1400-2-М С25/30</t>
  </si>
  <si>
    <t>СП110.30-8</t>
  </si>
  <si>
    <t>ПТМ48.06.22-12,5 S1400-2-М С25/30</t>
  </si>
  <si>
    <t>СП110.30-9</t>
  </si>
  <si>
    <t>ПТМ51.06.22-12,5 S1400-2-М С25/30</t>
  </si>
  <si>
    <t>СП110.30-10</t>
  </si>
  <si>
    <t>ПТМ54.06.22-12,5 S1400-2-М С25/30</t>
  </si>
  <si>
    <t>СП120.30-5</t>
  </si>
  <si>
    <t>ПТМ57.06.22-12,5 S1400-2-М С25/30</t>
  </si>
  <si>
    <t>СП120.30-6</t>
  </si>
  <si>
    <t>ПТМ60.06.22-10,0 S1400-2-М С25/30</t>
  </si>
  <si>
    <t>СП120.30-7</t>
  </si>
  <si>
    <t>ПТМ63.06.22-10,0 S1400-2-М С25/30</t>
  </si>
  <si>
    <t>СП120.30-8</t>
  </si>
  <si>
    <t>ПТМ66.06.22-08,0 S1400-2-М С25/30</t>
  </si>
  <si>
    <t>СП120.30-9</t>
  </si>
  <si>
    <t>ПТМ69.06.22-12,5 S1400-2-М С25/30</t>
  </si>
  <si>
    <t>СП120.30-10</t>
  </si>
  <si>
    <t>ПТМ72.06.22-10,0 S1400-2-М С25/30</t>
  </si>
  <si>
    <t>ПТМ75.06.22-10,0 S1400-2-М С25/30</t>
  </si>
  <si>
    <t>ПТМ78.06.22-08,0 S1400-2-М С25/30</t>
  </si>
  <si>
    <t>ПТМ81.06.22-08,0 S1400-2-М С30/37</t>
  </si>
  <si>
    <t>ПТМ84.06.22-06,0 S1400-2-М С30/37</t>
  </si>
  <si>
    <t>ПТМ87.06.22-08,0 S1400-2-М С25/30</t>
  </si>
  <si>
    <t>ПТМ90.06.22-08,0 S1400-2-М С30/37</t>
  </si>
  <si>
    <t>4 163,12</t>
  </si>
  <si>
    <t>8 126,69</t>
  </si>
  <si>
    <t>5 760,22</t>
  </si>
  <si>
    <t>5 317,25</t>
  </si>
  <si>
    <t>4 678,61</t>
  </si>
  <si>
    <t>4 427,54</t>
  </si>
  <si>
    <t>6 964,43</t>
  </si>
  <si>
    <t>5 028,82</t>
  </si>
  <si>
    <t>7 996,49</t>
  </si>
  <si>
    <t>6 064,79</t>
  </si>
  <si>
    <t>5 403,19</t>
  </si>
  <si>
    <t>5 326,53</t>
  </si>
  <si>
    <t>5 053,83</t>
  </si>
  <si>
    <t>5 682,93</t>
  </si>
  <si>
    <t>4 774,46</t>
  </si>
  <si>
    <t>4 874,96</t>
  </si>
  <si>
    <t>5 316,99</t>
  </si>
  <si>
    <t>4 635,85</t>
  </si>
  <si>
    <t>6 480,54</t>
  </si>
  <si>
    <t>4 250,37</t>
  </si>
  <si>
    <t>5 174,66</t>
  </si>
  <si>
    <t>4 097,99</t>
  </si>
  <si>
    <t>5 467,91</t>
  </si>
  <si>
    <t>9 265,78</t>
  </si>
  <si>
    <t>6 273,34</t>
  </si>
  <si>
    <t>6 855,35</t>
  </si>
  <si>
    <t>6 097,97</t>
  </si>
  <si>
    <t>6 356,65</t>
  </si>
  <si>
    <t>6 446,70</t>
  </si>
  <si>
    <t>5 804,49</t>
  </si>
  <si>
    <t>12 870,76</t>
  </si>
  <si>
    <t>5 593,76</t>
  </si>
  <si>
    <t>13 009,23</t>
  </si>
  <si>
    <t>8 401,07</t>
  </si>
  <si>
    <t>13 175,46</t>
  </si>
  <si>
    <t>6 374,00</t>
  </si>
  <si>
    <t>13 368,19</t>
  </si>
  <si>
    <t>9 861,60</t>
  </si>
  <si>
    <t>14 108,16</t>
  </si>
  <si>
    <t>7 827,89</t>
  </si>
  <si>
    <t>14 416,99</t>
  </si>
  <si>
    <t>7 185,35</t>
  </si>
  <si>
    <t>6 655,71</t>
  </si>
  <si>
    <t>3 721,49</t>
  </si>
  <si>
    <t>6 530,40</t>
  </si>
  <si>
    <t>4 317,85</t>
  </si>
  <si>
    <t>2 745,56</t>
  </si>
  <si>
    <t>4 801,61</t>
  </si>
  <si>
    <t>2 661,73</t>
  </si>
  <si>
    <t>4 265,76</t>
  </si>
  <si>
    <t>2 591,90</t>
  </si>
  <si>
    <t>4 978,80</t>
  </si>
  <si>
    <t>2 458,05</t>
  </si>
  <si>
    <t>5 542,09</t>
  </si>
  <si>
    <t>2 402,56</t>
  </si>
  <si>
    <t>2 365,99</t>
  </si>
  <si>
    <t>3 046,36</t>
  </si>
  <si>
    <t>2 701,64</t>
  </si>
  <si>
    <t>2 993,89</t>
  </si>
  <si>
    <t>2 716,73</t>
  </si>
  <si>
    <t>2 901,19</t>
  </si>
  <si>
    <t>3 225,03</t>
  </si>
  <si>
    <t>2 719,49</t>
  </si>
  <si>
    <t>3 406,07</t>
  </si>
  <si>
    <t>2 736,90</t>
  </si>
  <si>
    <t>3 452,56</t>
  </si>
  <si>
    <t>3 715,22</t>
  </si>
  <si>
    <t>136,92</t>
  </si>
  <si>
    <t>3 901,74</t>
  </si>
  <si>
    <t>159,57</t>
  </si>
  <si>
    <t>4 333,08</t>
  </si>
  <si>
    <t>2 127,75</t>
  </si>
  <si>
    <t>4 620,69</t>
  </si>
  <si>
    <t>2 294,98</t>
  </si>
  <si>
    <t>4 983,50</t>
  </si>
  <si>
    <t>240,58</t>
  </si>
  <si>
    <t>179,23</t>
  </si>
  <si>
    <t>624,05</t>
  </si>
  <si>
    <t>196,68</t>
  </si>
  <si>
    <t>683,04</t>
  </si>
  <si>
    <t>235,03</t>
  </si>
  <si>
    <t>413,68</t>
  </si>
  <si>
    <t>251,48</t>
  </si>
  <si>
    <t>465,06</t>
  </si>
  <si>
    <t>280,39</t>
  </si>
  <si>
    <t>527,35</t>
  </si>
  <si>
    <t>331,60</t>
  </si>
  <si>
    <t>589,50</t>
  </si>
  <si>
    <t>390,50</t>
  </si>
  <si>
    <t>579,24</t>
  </si>
  <si>
    <t>423,56</t>
  </si>
  <si>
    <t>625,86</t>
  </si>
  <si>
    <t>490,52</t>
  </si>
  <si>
    <t>511,12</t>
  </si>
  <si>
    <t>904,72</t>
  </si>
  <si>
    <t>3 664,93</t>
  </si>
  <si>
    <t>1 863,68</t>
  </si>
  <si>
    <t>4 065,52</t>
  </si>
  <si>
    <t>1 140,09</t>
  </si>
  <si>
    <t>4 553,33</t>
  </si>
  <si>
    <t>5 556,12</t>
  </si>
  <si>
    <t>2 338,56</t>
  </si>
  <si>
    <t>622,14</t>
  </si>
  <si>
    <t>1 370,76</t>
  </si>
  <si>
    <t>664,60</t>
  </si>
  <si>
    <t>2 852,78</t>
  </si>
  <si>
    <t>755,47</t>
  </si>
  <si>
    <t>892,70</t>
  </si>
  <si>
    <t>852,22</t>
  </si>
  <si>
    <t>1 773,77</t>
  </si>
  <si>
    <t>1 106,15</t>
  </si>
  <si>
    <t>3 625,74</t>
  </si>
  <si>
    <t>1 119,02</t>
  </si>
  <si>
    <t>1 100,30</t>
  </si>
  <si>
    <t>325,81</t>
  </si>
  <si>
    <t>2 157,42</t>
  </si>
  <si>
    <t>413,89</t>
  </si>
  <si>
    <t>2 521,15</t>
  </si>
  <si>
    <t>527,21</t>
  </si>
  <si>
    <t>5 240,70</t>
  </si>
  <si>
    <t>411,58</t>
  </si>
  <si>
    <t>498,20</t>
  </si>
  <si>
    <t>5 342,80</t>
  </si>
  <si>
    <t>580,98</t>
  </si>
  <si>
    <t>4 330,15</t>
  </si>
  <si>
    <t>649,40</t>
  </si>
  <si>
    <t>4 238,51</t>
  </si>
  <si>
    <t>702,55</t>
  </si>
  <si>
    <t>3 814,32</t>
  </si>
  <si>
    <t>771,98</t>
  </si>
  <si>
    <t>3 738,34</t>
  </si>
  <si>
    <t>807,24</t>
  </si>
  <si>
    <t>6 075,84</t>
  </si>
  <si>
    <t>978,16</t>
  </si>
  <si>
    <t>5 007,32</t>
  </si>
  <si>
    <t>12 255,26</t>
  </si>
  <si>
    <t>4 902,85</t>
  </si>
  <si>
    <t>1 131,09</t>
  </si>
  <si>
    <t>4 235,55</t>
  </si>
  <si>
    <t>1 198,93</t>
  </si>
  <si>
    <t>1 540,34</t>
  </si>
  <si>
    <t>2 162,45</t>
  </si>
  <si>
    <t>1 831,72</t>
  </si>
  <si>
    <t>2 323,31</t>
  </si>
  <si>
    <t>2 677,44</t>
  </si>
  <si>
    <t>2 953,28</t>
  </si>
  <si>
    <t>1 763,59</t>
  </si>
  <si>
    <t>12 869,72</t>
  </si>
  <si>
    <t>744,19</t>
  </si>
  <si>
    <t>1 291,58</t>
  </si>
  <si>
    <t>7 474,33</t>
  </si>
  <si>
    <t>1 452,96</t>
  </si>
  <si>
    <t>9 899,58</t>
  </si>
  <si>
    <t>2 186,65</t>
  </si>
  <si>
    <t>3 053,89</t>
  </si>
  <si>
    <t>1 843,61</t>
  </si>
  <si>
    <t>319,33</t>
  </si>
  <si>
    <t>1 855,68</t>
  </si>
  <si>
    <t>893,56</t>
  </si>
  <si>
    <t>945,92</t>
  </si>
  <si>
    <t>7 461,17</t>
  </si>
  <si>
    <t>1 280,33</t>
  </si>
  <si>
    <t>7 653,93</t>
  </si>
  <si>
    <t>1 399,79</t>
  </si>
  <si>
    <t>5 928,06</t>
  </si>
  <si>
    <t>1 560,73</t>
  </si>
  <si>
    <t>6 528,73</t>
  </si>
  <si>
    <t>1 734,63</t>
  </si>
  <si>
    <t>1 779,48</t>
  </si>
  <si>
    <t>1 464,45</t>
  </si>
  <si>
    <t>1 981,64</t>
  </si>
  <si>
    <t>2 377,10</t>
  </si>
  <si>
    <t>1 970,76</t>
  </si>
  <si>
    <t>3 265,00</t>
  </si>
  <si>
    <t>1 904,92</t>
  </si>
  <si>
    <t>4 122,83</t>
  </si>
  <si>
    <t>2 266,91</t>
  </si>
  <si>
    <t>5 438,92</t>
  </si>
  <si>
    <t>1 243,57</t>
  </si>
  <si>
    <t>1 651,10</t>
  </si>
  <si>
    <t>2 201,69</t>
  </si>
  <si>
    <t>2 705,89</t>
  </si>
  <si>
    <t>3 320,62</t>
  </si>
  <si>
    <t>3 737,06</t>
  </si>
  <si>
    <t>4 384,21</t>
  </si>
  <si>
    <t>4 727,50</t>
  </si>
  <si>
    <t>743,86</t>
  </si>
  <si>
    <t>2 825,90</t>
  </si>
  <si>
    <t>836,99</t>
  </si>
  <si>
    <t>3 188,47</t>
  </si>
  <si>
    <t>1 269,46</t>
  </si>
  <si>
    <t>3 710,49</t>
  </si>
  <si>
    <t>6 306,70</t>
  </si>
  <si>
    <t>3 021,78</t>
  </si>
  <si>
    <t>9 352,25</t>
  </si>
  <si>
    <t>3 375,71</t>
  </si>
  <si>
    <t>2 457,61</t>
  </si>
  <si>
    <t>10 394,37</t>
  </si>
  <si>
    <t>4 545,81</t>
  </si>
  <si>
    <t>3 366,32</t>
  </si>
  <si>
    <t>5 333,40</t>
  </si>
  <si>
    <t>3 725,42</t>
  </si>
  <si>
    <t>357,01</t>
  </si>
  <si>
    <t>422,28</t>
  </si>
  <si>
    <t>135,08</t>
  </si>
  <si>
    <t>2 482,36</t>
  </si>
  <si>
    <t>165,99</t>
  </si>
  <si>
    <t>2 896,06</t>
  </si>
  <si>
    <t>191,21</t>
  </si>
  <si>
    <t>212,92</t>
  </si>
  <si>
    <t>231,00</t>
  </si>
  <si>
    <t>2 679,88</t>
  </si>
  <si>
    <t>12 040,25</t>
  </si>
  <si>
    <t>3 041,43</t>
  </si>
  <si>
    <t>905,49</t>
  </si>
  <si>
    <t>1 011,09</t>
  </si>
  <si>
    <t>909,75</t>
  </si>
  <si>
    <t>2 895,63</t>
  </si>
  <si>
    <t>973,45</t>
  </si>
  <si>
    <t>3 312,89</t>
  </si>
  <si>
    <t>1 432,32</t>
  </si>
  <si>
    <t>2 959,55</t>
  </si>
  <si>
    <t>1 696,43</t>
  </si>
  <si>
    <t>302,17</t>
  </si>
  <si>
    <t>1 772,27</t>
  </si>
  <si>
    <t>375,48</t>
  </si>
  <si>
    <t>2 189,59</t>
  </si>
  <si>
    <t>533,29</t>
  </si>
  <si>
    <t>1 882,59</t>
  </si>
  <si>
    <t>370,20</t>
  </si>
  <si>
    <t>2 277,31</t>
  </si>
  <si>
    <t>444,45</t>
  </si>
  <si>
    <t>2 404,07</t>
  </si>
  <si>
    <t>427,80</t>
  </si>
  <si>
    <t>480,75</t>
  </si>
  <si>
    <t>8 104,76</t>
  </si>
  <si>
    <t>521,40</t>
  </si>
  <si>
    <t>12 512,63</t>
  </si>
  <si>
    <t>496,35</t>
  </si>
  <si>
    <t>13 788,39</t>
  </si>
  <si>
    <t>593,89</t>
  </si>
  <si>
    <t>10 925,79</t>
  </si>
  <si>
    <t>568,23</t>
  </si>
  <si>
    <t>16 860,65</t>
  </si>
  <si>
    <t>591,13</t>
  </si>
  <si>
    <t>18 565,60</t>
  </si>
  <si>
    <t>431,80</t>
  </si>
  <si>
    <t>11 794,01</t>
  </si>
  <si>
    <t>573,13</t>
  </si>
  <si>
    <t>18 668,89</t>
  </si>
  <si>
    <t>754,78</t>
  </si>
  <si>
    <t>20 800,49</t>
  </si>
  <si>
    <t>828,74</t>
  </si>
  <si>
    <t>16 173,27</t>
  </si>
  <si>
    <t>913,99</t>
  </si>
  <si>
    <t>18 383,44</t>
  </si>
  <si>
    <t>1 193,97</t>
  </si>
  <si>
    <t>8 449,47</t>
  </si>
  <si>
    <t>1 549,51</t>
  </si>
  <si>
    <t>9 444,25</t>
  </si>
  <si>
    <t>1 615,05</t>
  </si>
  <si>
    <t>13 279,34</t>
  </si>
  <si>
    <t>2 296,21</t>
  </si>
  <si>
    <t>14 720,35</t>
  </si>
  <si>
    <t>1 685,77</t>
  </si>
  <si>
    <t>11 295,81</t>
  </si>
  <si>
    <t>2 144,11</t>
  </si>
  <si>
    <t>17 764,57</t>
  </si>
  <si>
    <t>19 594,10</t>
  </si>
  <si>
    <t>5 890,32</t>
  </si>
  <si>
    <t>12 140,51</t>
  </si>
  <si>
    <t>6 554,07</t>
  </si>
  <si>
    <t>13 692,02</t>
  </si>
  <si>
    <t>7 232,97</t>
  </si>
  <si>
    <t>19 567,75</t>
  </si>
  <si>
    <t>8 209,64</t>
  </si>
  <si>
    <t>21 667,18</t>
  </si>
  <si>
    <t>9 763,10</t>
  </si>
  <si>
    <t>17 050,58</t>
  </si>
  <si>
    <t>11 439,81</t>
  </si>
  <si>
    <t>19 157,31</t>
  </si>
  <si>
    <t>12 723,41</t>
  </si>
  <si>
    <t>7 712,71</t>
  </si>
  <si>
    <t>2 012,65</t>
  </si>
  <si>
    <t>11 684,61</t>
  </si>
  <si>
    <t>12 898,30</t>
  </si>
  <si>
    <t>3 088,60</t>
  </si>
  <si>
    <t>10 580,47</t>
  </si>
  <si>
    <t>4 004,38</t>
  </si>
  <si>
    <t>16 093,31</t>
  </si>
  <si>
    <t>1 830,57</t>
  </si>
  <si>
    <t>17 682,62</t>
  </si>
  <si>
    <t>3 373,96</t>
  </si>
  <si>
    <t>11 414,60</t>
  </si>
  <si>
    <t>4 367,32</t>
  </si>
  <si>
    <t>17 913,49</t>
  </si>
  <si>
    <t>1 975,33</t>
  </si>
  <si>
    <t>19 924,23</t>
  </si>
  <si>
    <t>3 655,72</t>
  </si>
  <si>
    <t>17 853,09</t>
  </si>
  <si>
    <t>4 732,17</t>
  </si>
  <si>
    <t>2 128,66</t>
  </si>
  <si>
    <t>6 452,61</t>
  </si>
  <si>
    <t>3 968,77</t>
  </si>
  <si>
    <t>12 791,69</t>
  </si>
  <si>
    <t>5 147,28</t>
  </si>
  <si>
    <t>11 550,08</t>
  </si>
  <si>
    <t>2 168,77</t>
  </si>
  <si>
    <t>4 009,08</t>
  </si>
  <si>
    <t>15 925,25</t>
  </si>
  <si>
    <t>5 188,88</t>
  </si>
  <si>
    <t>15 137,45</t>
  </si>
  <si>
    <t>2 280,10</t>
  </si>
  <si>
    <t>14 479,49</t>
  </si>
  <si>
    <t>4 214,39</t>
  </si>
  <si>
    <t>16 043,26</t>
  </si>
  <si>
    <t>5 454,51</t>
  </si>
  <si>
    <t>5 765,47</t>
  </si>
  <si>
    <t>242,12</t>
  </si>
  <si>
    <t>2 126,70</t>
  </si>
  <si>
    <t>434,04</t>
  </si>
  <si>
    <t>4 422,29</t>
  </si>
  <si>
    <t>244,98</t>
  </si>
  <si>
    <t>5 728,55</t>
  </si>
  <si>
    <t>305,87</t>
  </si>
  <si>
    <t>2 585,50</t>
  </si>
  <si>
    <t>350,31</t>
  </si>
  <si>
    <t>4 671,35</t>
  </si>
  <si>
    <t>515,39</t>
  </si>
  <si>
    <t>6 024,77</t>
  </si>
  <si>
    <t>104,71</t>
  </si>
  <si>
    <t>2 620,09</t>
  </si>
  <si>
    <t>4 736,53</t>
  </si>
  <si>
    <t>333,36</t>
  </si>
  <si>
    <t>6 103,62</t>
  </si>
  <si>
    <t>472,20</t>
  </si>
  <si>
    <t>6 792,03</t>
  </si>
  <si>
    <t>1 156,74</t>
  </si>
  <si>
    <t>2 676,15</t>
  </si>
  <si>
    <t>1 587,03</t>
  </si>
  <si>
    <t>4 835,98</t>
  </si>
  <si>
    <t>2 509,49</t>
  </si>
  <si>
    <t>6 233,61</t>
  </si>
  <si>
    <t>3 470,36</t>
  </si>
  <si>
    <t>2 738,04</t>
  </si>
  <si>
    <t>4 946,96</t>
  </si>
  <si>
    <t>1 580,96</t>
  </si>
  <si>
    <t>6 385,77</t>
  </si>
  <si>
    <t>3 310,98</t>
  </si>
  <si>
    <t>2 875,21</t>
  </si>
  <si>
    <t>5 959,66</t>
  </si>
  <si>
    <t>5 195,17</t>
  </si>
  <si>
    <t>6 699,77</t>
  </si>
  <si>
    <t>940,45</t>
  </si>
  <si>
    <t>2 896,29</t>
  </si>
  <si>
    <t>2 733,70</t>
  </si>
  <si>
    <t>5 223,71</t>
  </si>
  <si>
    <t>4 756,98</t>
  </si>
  <si>
    <t>6 733,10</t>
  </si>
  <si>
    <t>2 937,65</t>
  </si>
  <si>
    <t>424,75</t>
  </si>
  <si>
    <t>5 297,82</t>
  </si>
  <si>
    <t>562,25</t>
  </si>
  <si>
    <t>6 834,76</t>
  </si>
  <si>
    <t>682,37</t>
  </si>
  <si>
    <t>2 980,82</t>
  </si>
  <si>
    <t>839,79</t>
  </si>
  <si>
    <t>5 388,35</t>
  </si>
  <si>
    <t>296,11</t>
  </si>
  <si>
    <t>6 965,38</t>
  </si>
  <si>
    <t>572,97</t>
  </si>
  <si>
    <t>3 042,59</t>
  </si>
  <si>
    <t>386,59</t>
  </si>
  <si>
    <t>5 497,43</t>
  </si>
  <si>
    <t>758,30</t>
  </si>
  <si>
    <t>7 094,77</t>
  </si>
  <si>
    <t>445,86</t>
  </si>
  <si>
    <t>3 194,30</t>
  </si>
  <si>
    <t>939,93</t>
  </si>
  <si>
    <t>5 767,56</t>
  </si>
  <si>
    <t>545,49</t>
  </si>
  <si>
    <t>7 796,97</t>
  </si>
  <si>
    <t>1 118,14</t>
  </si>
  <si>
    <t>3 346,70</t>
  </si>
  <si>
    <t>1 031,54</t>
  </si>
  <si>
    <t>7 422,55</t>
  </si>
  <si>
    <t>1 404,76</t>
  </si>
  <si>
    <t>8 756,13</t>
  </si>
  <si>
    <t>1 732,09</t>
  </si>
  <si>
    <t>3 920,76</t>
  </si>
  <si>
    <t>2 060,04</t>
  </si>
  <si>
    <t>7 138,97</t>
  </si>
  <si>
    <t>208,47</t>
  </si>
  <si>
    <t>9 295,80</t>
  </si>
  <si>
    <t>400,21</t>
  </si>
  <si>
    <t>3 935,71</t>
  </si>
  <si>
    <t>302,65</t>
  </si>
  <si>
    <t>7 166,24</t>
  </si>
  <si>
    <t>4 106,42</t>
  </si>
  <si>
    <t>7 941,44</t>
  </si>
  <si>
    <t>1 214,43</t>
  </si>
  <si>
    <t>10 220,70</t>
  </si>
  <si>
    <t>2 244,18</t>
  </si>
  <si>
    <t>4 153,84</t>
  </si>
  <si>
    <t>2 907,39</t>
  </si>
  <si>
    <t>8 712,01</t>
  </si>
  <si>
    <t>1 350,77</t>
  </si>
  <si>
    <t>10 687,44</t>
  </si>
  <si>
    <t>2 503,03</t>
  </si>
  <si>
    <t>4 280,55</t>
  </si>
  <si>
    <t>3 236,29</t>
  </si>
  <si>
    <t>8 975,91</t>
  </si>
  <si>
    <t>1 365,14</t>
  </si>
  <si>
    <t>11 015,35</t>
  </si>
  <si>
    <t>2 527,75</t>
  </si>
  <si>
    <t>4 941,80</t>
  </si>
  <si>
    <t>3 273,23</t>
  </si>
  <si>
    <t>9 874,19</t>
  </si>
  <si>
    <t>1 404,69</t>
  </si>
  <si>
    <t>11 999,45</t>
  </si>
  <si>
    <t>2 601,77</t>
  </si>
  <si>
    <t>5 132,12</t>
  </si>
  <si>
    <t>3 377,50</t>
  </si>
  <si>
    <t>10 714,50</t>
  </si>
  <si>
    <t>1 517,30</t>
  </si>
  <si>
    <t>13 014,30</t>
  </si>
  <si>
    <t>3 639,31</t>
  </si>
  <si>
    <t>5 322,46</t>
  </si>
  <si>
    <t>1 593,73</t>
  </si>
  <si>
    <t>11 541,17</t>
  </si>
  <si>
    <t>2 949,66</t>
  </si>
  <si>
    <t>6 070,55</t>
  </si>
  <si>
    <t>3 821,55</t>
  </si>
  <si>
    <t>11 913,54</t>
  </si>
  <si>
    <t>1 671,31</t>
  </si>
  <si>
    <t>6 091,68</t>
  </si>
  <si>
    <t>11 956,05</t>
  </si>
  <si>
    <t>14 506,15</t>
  </si>
  <si>
    <t>6 144,63</t>
  </si>
  <si>
    <t>12 065,65</t>
  </si>
  <si>
    <t>2 393,44</t>
  </si>
  <si>
    <t>14 632,77</t>
  </si>
  <si>
    <t>2 468,11</t>
  </si>
  <si>
    <t>6 942,17</t>
  </si>
  <si>
    <t>2 797,29</t>
  </si>
  <si>
    <t>11 904,75</t>
  </si>
  <si>
    <t>2 947,77</t>
  </si>
  <si>
    <t>14 465,31</t>
  </si>
  <si>
    <t>3 444,42</t>
  </si>
  <si>
    <t>3 481,36</t>
  </si>
  <si>
    <t>3 969,47</t>
  </si>
  <si>
    <t>2 915,64</t>
  </si>
  <si>
    <t>4 358,23</t>
  </si>
  <si>
    <t>3 279,50</t>
  </si>
  <si>
    <t>4 556,77</t>
  </si>
  <si>
    <t>3 645,44</t>
  </si>
  <si>
    <t>4 870,39</t>
  </si>
  <si>
    <t>4 011,74</t>
  </si>
  <si>
    <t>5 366,31</t>
  </si>
  <si>
    <t>4 379,01</t>
  </si>
  <si>
    <t>5 556,89</t>
  </si>
  <si>
    <t>4 744,84</t>
  </si>
  <si>
    <t>6 344,62</t>
  </si>
  <si>
    <t>5 157,03</t>
  </si>
  <si>
    <t>7 363,28</t>
  </si>
  <si>
    <t>5 473,29</t>
  </si>
  <si>
    <t>5 736,57</t>
  </si>
  <si>
    <t>2 539,38</t>
  </si>
  <si>
    <t>5 987,36</t>
  </si>
  <si>
    <t>3 113,40</t>
  </si>
  <si>
    <t>6 579,36</t>
  </si>
  <si>
    <t>3 198,08</t>
  </si>
  <si>
    <t>7 072,29</t>
  </si>
  <si>
    <t>3 391,04</t>
  </si>
  <si>
    <t>7 377,78</t>
  </si>
  <si>
    <t>3 674,82</t>
  </si>
  <si>
    <t>8 101,78</t>
  </si>
  <si>
    <t>4 105,35</t>
  </si>
  <si>
    <t>8 719,37</t>
  </si>
  <si>
    <t>4 409,95</t>
  </si>
  <si>
    <t>9 103,22</t>
  </si>
  <si>
    <t>5 071,56</t>
  </si>
  <si>
    <t>9 926,52</t>
  </si>
  <si>
    <t>5 391,19</t>
  </si>
  <si>
    <t>10 982,60</t>
  </si>
  <si>
    <t>5 837,47</t>
  </si>
  <si>
    <t>12 004,52</t>
  </si>
  <si>
    <t>6 216,24</t>
  </si>
  <si>
    <t>13 614,96</t>
  </si>
  <si>
    <t>6 699,35</t>
  </si>
  <si>
    <t>14 119,61</t>
  </si>
  <si>
    <t>7 315,77</t>
  </si>
  <si>
    <t>15 187,79</t>
  </si>
  <si>
    <t>7 975,83</t>
  </si>
  <si>
    <t>16 164,21</t>
  </si>
  <si>
    <t>9 255,40</t>
  </si>
  <si>
    <t>2 247,89</t>
  </si>
  <si>
    <t>2 529,34</t>
  </si>
  <si>
    <t>2 811,01</t>
  </si>
  <si>
    <t>1 989,08</t>
  </si>
  <si>
    <t>3 092,73</t>
  </si>
  <si>
    <t>2 581,26</t>
  </si>
  <si>
    <t>3 378,46</t>
  </si>
  <si>
    <t>3 267,24</t>
  </si>
  <si>
    <t>3 660,31</t>
  </si>
  <si>
    <t>3 842,60</t>
  </si>
  <si>
    <t>3 978,05</t>
  </si>
  <si>
    <t>4 092,02</t>
  </si>
  <si>
    <t>4 425,91</t>
  </si>
  <si>
    <t>4 358,88</t>
  </si>
  <si>
    <t>4 633,95</t>
  </si>
  <si>
    <t>4 645,38</t>
  </si>
  <si>
    <t>4 926,30</t>
  </si>
  <si>
    <t>4 911,03</t>
  </si>
  <si>
    <t>5 216,53</t>
  </si>
  <si>
    <t>4 914,69</t>
  </si>
  <si>
    <t>5 507,64</t>
  </si>
  <si>
    <t>5 333,28</t>
  </si>
  <si>
    <t>6 060,78</t>
  </si>
  <si>
    <t>5 395,74</t>
  </si>
  <si>
    <t>6 657,91</t>
  </si>
  <si>
    <t>6 007,69</t>
  </si>
  <si>
    <t>7 101,73</t>
  </si>
  <si>
    <t>7 024,84</t>
  </si>
  <si>
    <t>7 546,89</t>
  </si>
  <si>
    <t>5 404,13</t>
  </si>
  <si>
    <t>7 731,13</t>
  </si>
  <si>
    <t>5 769,55</t>
  </si>
  <si>
    <t>8 934,50</t>
  </si>
  <si>
    <t>6 120,64</t>
  </si>
  <si>
    <t>9 523,88</t>
  </si>
  <si>
    <t>6 628,79</t>
  </si>
  <si>
    <t>10 808,69</t>
  </si>
  <si>
    <t>7 769,90</t>
  </si>
  <si>
    <t>11 546,11</t>
  </si>
  <si>
    <t>6 004,16</t>
  </si>
  <si>
    <t>12 055,30</t>
  </si>
  <si>
    <t>6 408,62</t>
  </si>
  <si>
    <t>12 927,82</t>
  </si>
  <si>
    <t>6 803,02</t>
  </si>
  <si>
    <t>1 228,31</t>
  </si>
  <si>
    <t>7 360,57</t>
  </si>
  <si>
    <t>1 380,56</t>
  </si>
  <si>
    <t>8 625,61</t>
  </si>
  <si>
    <t>1 534,01</t>
  </si>
  <si>
    <t>9 461,55</t>
  </si>
  <si>
    <t>1 689,84</t>
  </si>
  <si>
    <t>10 835,98</t>
  </si>
  <si>
    <t>1 852,17</t>
  </si>
  <si>
    <t>6 938,53</t>
  </si>
  <si>
    <t>1 995,94</t>
  </si>
  <si>
    <t>7 381,24</t>
  </si>
  <si>
    <t>2 151,04</t>
  </si>
  <si>
    <t>7 982,59</t>
  </si>
  <si>
    <t>2 532,68</t>
  </si>
  <si>
    <t>9 372,16</t>
  </si>
  <si>
    <t>2 542,25</t>
  </si>
  <si>
    <t>10 288,74</t>
  </si>
  <si>
    <t>2 701,66</t>
  </si>
  <si>
    <t>11 790,37</t>
  </si>
  <si>
    <t>2 861,77</t>
  </si>
  <si>
    <t>8 258,76</t>
  </si>
  <si>
    <t>3 027,44</t>
  </si>
  <si>
    <t>8 718,48</t>
  </si>
  <si>
    <t>3 179,61</t>
  </si>
  <si>
    <t>9 403,14</t>
  </si>
  <si>
    <t>3 338,81</t>
  </si>
  <si>
    <t>10 323,53</t>
  </si>
  <si>
    <t>3 498,31</t>
  </si>
  <si>
    <t>11 315,62</t>
  </si>
  <si>
    <t>3 986,44</t>
  </si>
  <si>
    <t>12 951,44</t>
  </si>
  <si>
    <t>4 159,10</t>
  </si>
  <si>
    <t>4 334,43</t>
  </si>
  <si>
    <t>4 508,05</t>
  </si>
  <si>
    <t>4 934,03</t>
  </si>
  <si>
    <t>5 119,21</t>
  </si>
  <si>
    <t>5 639,30</t>
  </si>
  <si>
    <t>6 120,81</t>
  </si>
  <si>
    <t>действующие</t>
  </si>
  <si>
    <t>Марка  изделия</t>
  </si>
  <si>
    <t>Описание</t>
  </si>
  <si>
    <t>П20.10.6-М-ад В22,5</t>
  </si>
  <si>
    <t>П20.10.8-МЦкр-а В22,5 3%</t>
  </si>
  <si>
    <t>П20.10.8-М-ад В22,5</t>
  </si>
  <si>
    <t>П20.10.8-МВЦкр-а В22,5 3%</t>
  </si>
  <si>
    <t>П30.20.8-М-а В22,5</t>
  </si>
  <si>
    <t>П30.20.8-МЦкр-а В22,5 3%</t>
  </si>
  <si>
    <t>1Ф20.16.8-М-а В22,5</t>
  </si>
  <si>
    <t>1Ф20.16.8-МЦкр-а В22,5 3%</t>
  </si>
  <si>
    <t>2Ф22.11.8-М-а В22,5</t>
  </si>
  <si>
    <t>2Ф22.11.8-МЦкр-а В22,5 3%</t>
  </si>
  <si>
    <t>К10.10.8-М-а В22,5</t>
  </si>
  <si>
    <t>К10.10.8-МЦкр-а В22,5 3%</t>
  </si>
  <si>
    <t>К16.16.8-М-а В22,5</t>
  </si>
  <si>
    <t>К16.16.8-МЦкр-а В22,5 3%</t>
  </si>
  <si>
    <t>К20.20.8-М-а В22,5</t>
  </si>
  <si>
    <t>К20.20.8-МЦкр-а В22,5 3%</t>
  </si>
  <si>
    <t>К17.17.8-М-а В22,5</t>
  </si>
  <si>
    <t>К17.17.8-МЦкр-а В22,5 3%</t>
  </si>
  <si>
    <t>К50.50.7-М В22,5</t>
  </si>
  <si>
    <t>Р Песчаник 6-М-аэ В22,5</t>
  </si>
  <si>
    <t>Р Песчаник 6-МЦкр-аэ В22,5 3%</t>
  </si>
  <si>
    <t>Р Песчаник 6-МЦж-аэ В22,5 3%</t>
  </si>
  <si>
    <t>П12.9.8-М-д В22,5</t>
  </si>
  <si>
    <t>К12.12.8-М-д В22,5</t>
  </si>
  <si>
    <t>П17.12.8-М-д В22,5</t>
  </si>
  <si>
    <t>БОРТ ДОРОЖНЫЙ , ТРОТУАРНЫЙ м.п.</t>
  </si>
  <si>
    <t>БРТ100.20.8-1</t>
  </si>
  <si>
    <t>БР100.30.15</t>
  </si>
  <si>
    <t>БР100.30.18</t>
  </si>
  <si>
    <t>301,26</t>
  </si>
  <si>
    <t>397,31</t>
  </si>
  <si>
    <t>332,69</t>
  </si>
  <si>
    <t>324,25</t>
  </si>
  <si>
    <t>309,12</t>
  </si>
  <si>
    <t>417,98</t>
  </si>
  <si>
    <t>310,86</t>
  </si>
  <si>
    <t>413,32</t>
  </si>
  <si>
    <t>313,48</t>
  </si>
  <si>
    <t>418,85</t>
  </si>
  <si>
    <t>317,56</t>
  </si>
  <si>
    <t>427,87</t>
  </si>
  <si>
    <t>314,94</t>
  </si>
  <si>
    <t>431,07</t>
  </si>
  <si>
    <t>301,84</t>
  </si>
  <si>
    <t>405,75</t>
  </si>
  <si>
    <t>329,20</t>
  </si>
  <si>
    <t>303,29</t>
  </si>
  <si>
    <t>299,80</t>
  </si>
  <si>
    <t>372,86</t>
  </si>
  <si>
    <t>452,61</t>
  </si>
  <si>
    <t>363,55</t>
  </si>
  <si>
    <t>78,01</t>
  </si>
  <si>
    <t>188,90</t>
  </si>
  <si>
    <t>198,80</t>
  </si>
  <si>
    <t xml:space="preserve">                          </t>
  </si>
  <si>
    <t>Цены в российских рублях без НДС</t>
  </si>
  <si>
    <t>Цены без учета транспортного поддона</t>
  </si>
  <si>
    <t>Цена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</si>
</sst>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b/>
      <sz val="9"/>
      <name val="Cambria"/>
      <family val="1"/>
      <charset val="204"/>
    </font>
    <font>
      <b/>
      <sz val="16"/>
      <color rgb="FF0000FF"/>
      <name val="Cambria"/>
      <family val="1"/>
      <charset val="204"/>
    </font>
    <font>
      <sz val="9"/>
      <name val="Cambria"/>
      <family val="1"/>
      <charset val="204"/>
    </font>
    <font>
      <sz val="10"/>
      <color rgb="FFFFFFFF"/>
      <name val="Cambria"/>
      <family val="1"/>
      <charset val="204"/>
    </font>
    <font>
      <b/>
      <sz val="11"/>
      <color rgb="FF632523"/>
      <name val="Cambria"/>
      <family val="1"/>
      <charset val="204"/>
    </font>
    <font>
      <b/>
      <sz val="11"/>
      <color rgb="FFFFFFFF"/>
      <name val="Cambria"/>
      <family val="1"/>
      <charset val="204"/>
    </font>
    <font>
      <b/>
      <sz val="11"/>
      <name val="Cambria"/>
      <family val="1"/>
      <charset val="204"/>
    </font>
    <font>
      <sz val="10"/>
      <name val="Arial Cyr"/>
      <charset val="204"/>
    </font>
    <font>
      <sz val="11"/>
      <name val="Cambria"/>
      <family val="1"/>
      <charset val="204"/>
      <scheme val="major"/>
    </font>
    <font>
      <sz val="11"/>
      <color indexed="10"/>
      <name val="Cambria"/>
      <family val="1"/>
      <charset val="204"/>
      <scheme val="major"/>
    </font>
    <font>
      <b/>
      <sz val="11"/>
      <color indexed="10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sz val="11"/>
      <color indexed="9"/>
      <name val="Cambria"/>
      <family val="1"/>
      <charset val="204"/>
      <scheme val="major"/>
    </font>
    <font>
      <sz val="11"/>
      <color indexed="9"/>
      <name val="Cambria"/>
      <family val="1"/>
      <charset val="204"/>
      <scheme val="major"/>
    </font>
    <font>
      <sz val="11"/>
      <color indexed="16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403151"/>
        <bgColor rgb="FF000000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3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" fontId="4" fillId="0" borderId="3" xfId="0" applyNumberFormat="1" applyFont="1" applyFill="1" applyBorder="1"/>
    <xf numFmtId="1" fontId="8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/>
    </xf>
    <xf numFmtId="1" fontId="4" fillId="0" borderId="6" xfId="0" applyNumberFormat="1" applyFont="1" applyFill="1" applyBorder="1"/>
    <xf numFmtId="1" fontId="4" fillId="0" borderId="4" xfId="0" applyNumberFormat="1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" fontId="4" fillId="0" borderId="11" xfId="0" applyNumberFormat="1" applyFont="1" applyFill="1" applyBorder="1"/>
    <xf numFmtId="1" fontId="8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/>
    </xf>
    <xf numFmtId="1" fontId="4" fillId="0" borderId="14" xfId="0" applyNumberFormat="1" applyFont="1" applyFill="1" applyBorder="1"/>
    <xf numFmtId="1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14" fillId="0" borderId="31" xfId="2" applyFont="1" applyFill="1" applyBorder="1" applyAlignment="1">
      <alignment vertical="center"/>
    </xf>
    <xf numFmtId="0" fontId="14" fillId="0" borderId="32" xfId="2" applyFont="1" applyFill="1" applyBorder="1" applyAlignment="1">
      <alignment vertical="center"/>
    </xf>
    <xf numFmtId="0" fontId="14" fillId="0" borderId="33" xfId="2" applyFont="1" applyFill="1" applyBorder="1" applyAlignment="1">
      <alignment vertical="center"/>
    </xf>
    <xf numFmtId="0" fontId="14" fillId="0" borderId="34" xfId="2" applyFont="1" applyFill="1" applyBorder="1" applyAlignment="1">
      <alignment vertical="center"/>
    </xf>
    <xf numFmtId="0" fontId="14" fillId="0" borderId="35" xfId="2" applyFont="1" applyFill="1" applyBorder="1" applyAlignment="1">
      <alignment vertical="center"/>
    </xf>
    <xf numFmtId="0" fontId="14" fillId="0" borderId="36" xfId="2" applyFont="1" applyFill="1" applyBorder="1" applyAlignment="1">
      <alignment vertical="center"/>
    </xf>
    <xf numFmtId="3" fontId="14" fillId="0" borderId="35" xfId="2" applyNumberFormat="1" applyFont="1" applyFill="1" applyBorder="1" applyAlignment="1">
      <alignment vertical="center"/>
    </xf>
    <xf numFmtId="3" fontId="14" fillId="0" borderId="36" xfId="2" applyNumberFormat="1" applyFont="1" applyFill="1" applyBorder="1" applyAlignment="1">
      <alignment vertical="center"/>
    </xf>
    <xf numFmtId="3" fontId="14" fillId="0" borderId="31" xfId="2" applyNumberFormat="1" applyFont="1" applyFill="1" applyBorder="1" applyAlignment="1">
      <alignment vertical="center"/>
    </xf>
    <xf numFmtId="3" fontId="14" fillId="0" borderId="32" xfId="2" applyNumberFormat="1" applyFont="1" applyFill="1" applyBorder="1" applyAlignment="1">
      <alignment vertical="center"/>
    </xf>
    <xf numFmtId="3" fontId="14" fillId="0" borderId="33" xfId="2" applyNumberFormat="1" applyFont="1" applyFill="1" applyBorder="1" applyAlignment="1">
      <alignment vertical="center"/>
    </xf>
    <xf numFmtId="3" fontId="14" fillId="0" borderId="34" xfId="2" applyNumberFormat="1" applyFont="1" applyFill="1" applyBorder="1" applyAlignment="1">
      <alignment vertical="center"/>
    </xf>
    <xf numFmtId="3" fontId="18" fillId="0" borderId="19" xfId="2" applyNumberFormat="1" applyFont="1" applyFill="1" applyBorder="1" applyAlignment="1">
      <alignment horizontal="right" vertical="center"/>
    </xf>
    <xf numFmtId="3" fontId="18" fillId="0" borderId="20" xfId="2" applyNumberFormat="1" applyFont="1" applyFill="1" applyBorder="1" applyAlignment="1">
      <alignment horizontal="right" vertical="center"/>
    </xf>
    <xf numFmtId="3" fontId="18" fillId="0" borderId="21" xfId="2" applyNumberFormat="1" applyFont="1" applyFill="1" applyBorder="1" applyAlignment="1">
      <alignment horizontal="right" vertical="center"/>
    </xf>
    <xf numFmtId="0" fontId="14" fillId="0" borderId="37" xfId="2" applyFont="1" applyFill="1" applyBorder="1"/>
    <xf numFmtId="0" fontId="15" fillId="0" borderId="38" xfId="2" applyFont="1" applyFill="1" applyBorder="1" applyAlignment="1">
      <alignment horizontal="center"/>
    </xf>
    <xf numFmtId="0" fontId="16" fillId="0" borderId="38" xfId="2" applyFont="1" applyFill="1" applyBorder="1" applyAlignment="1">
      <alignment horizontal="center"/>
    </xf>
    <xf numFmtId="0" fontId="15" fillId="0" borderId="39" xfId="2" applyFont="1" applyFill="1" applyBorder="1" applyAlignment="1">
      <alignment horizontal="center"/>
    </xf>
    <xf numFmtId="0" fontId="19" fillId="0" borderId="40" xfId="2" applyFont="1" applyFill="1" applyBorder="1"/>
    <xf numFmtId="0" fontId="15" fillId="0" borderId="41" xfId="2" applyFont="1" applyFill="1" applyBorder="1" applyAlignment="1">
      <alignment horizontal="center"/>
    </xf>
    <xf numFmtId="0" fontId="20" fillId="0" borderId="40" xfId="2" applyFont="1" applyFill="1" applyBorder="1" applyAlignment="1">
      <alignment horizontal="center" vertical="center"/>
    </xf>
    <xf numFmtId="16" fontId="21" fillId="0" borderId="40" xfId="2" applyNumberFormat="1" applyFont="1" applyFill="1" applyBorder="1" applyAlignment="1">
      <alignment horizontal="center"/>
    </xf>
    <xf numFmtId="0" fontId="15" fillId="0" borderId="49" xfId="2" applyFont="1" applyFill="1" applyBorder="1" applyAlignment="1">
      <alignment horizontal="center"/>
    </xf>
    <xf numFmtId="3" fontId="14" fillId="0" borderId="50" xfId="2" applyNumberFormat="1" applyFont="1" applyFill="1" applyBorder="1" applyAlignment="1">
      <alignment vertical="center"/>
    </xf>
    <xf numFmtId="2" fontId="18" fillId="0" borderId="49" xfId="2" applyNumberFormat="1" applyFont="1" applyFill="1" applyBorder="1" applyAlignment="1">
      <alignment horizontal="center"/>
    </xf>
    <xf numFmtId="3" fontId="14" fillId="0" borderId="51" xfId="2" applyNumberFormat="1" applyFont="1" applyFill="1" applyBorder="1" applyAlignment="1">
      <alignment vertical="center"/>
    </xf>
    <xf numFmtId="3" fontId="14" fillId="0" borderId="52" xfId="2" applyNumberFormat="1" applyFont="1" applyFill="1" applyBorder="1" applyAlignment="1">
      <alignment vertical="center"/>
    </xf>
    <xf numFmtId="0" fontId="22" fillId="0" borderId="49" xfId="2" applyFont="1" applyFill="1" applyBorder="1" applyAlignment="1">
      <alignment vertical="center" textRotation="90"/>
    </xf>
    <xf numFmtId="4" fontId="2" fillId="0" borderId="16" xfId="0" applyNumberFormat="1" applyFont="1" applyBorder="1"/>
    <xf numFmtId="4" fontId="0" fillId="0" borderId="16" xfId="0" applyNumberFormat="1" applyBorder="1"/>
    <xf numFmtId="4" fontId="2" fillId="0" borderId="16" xfId="1" applyNumberFormat="1" applyFont="1" applyBorder="1"/>
    <xf numFmtId="4" fontId="0" fillId="0" borderId="16" xfId="1" applyNumberFormat="1" applyFont="1" applyBorder="1"/>
    <xf numFmtId="0" fontId="6" fillId="2" borderId="17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2" fillId="0" borderId="45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top" wrapText="1"/>
    </xf>
    <xf numFmtId="16" fontId="21" fillId="0" borderId="42" xfId="2" applyNumberFormat="1" applyFont="1" applyFill="1" applyBorder="1" applyAlignment="1"/>
    <xf numFmtId="16" fontId="21" fillId="0" borderId="7" xfId="2" applyNumberFormat="1" applyFont="1" applyFill="1" applyBorder="1" applyAlignment="1"/>
    <xf numFmtId="16" fontId="21" fillId="0" borderId="43" xfId="2" applyNumberFormat="1" applyFont="1" applyFill="1" applyBorder="1" applyAlignment="1"/>
    <xf numFmtId="3" fontId="24" fillId="0" borderId="48" xfId="2" applyNumberFormat="1" applyFont="1" applyFill="1" applyBorder="1" applyAlignment="1">
      <alignment horizontal="center" vertical="center"/>
    </xf>
    <xf numFmtId="3" fontId="24" fillId="0" borderId="13" xfId="2" applyNumberFormat="1" applyFont="1" applyFill="1" applyBorder="1" applyAlignment="1">
      <alignment horizontal="center" vertical="center"/>
    </xf>
    <xf numFmtId="3" fontId="24" fillId="0" borderId="53" xfId="2" applyNumberFormat="1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18" fillId="0" borderId="48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8" fillId="0" borderId="53" xfId="2" applyFont="1" applyFill="1" applyBorder="1" applyAlignment="1">
      <alignment horizontal="center" vertical="center"/>
    </xf>
    <xf numFmtId="0" fontId="23" fillId="0" borderId="4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3" fontId="18" fillId="4" borderId="44" xfId="2" applyNumberFormat="1" applyFont="1" applyFill="1" applyBorder="1" applyAlignment="1">
      <alignment horizontal="center" vertical="top" wrapText="1"/>
    </xf>
    <xf numFmtId="3" fontId="18" fillId="4" borderId="46" xfId="2" applyNumberFormat="1" applyFont="1" applyFill="1" applyBorder="1" applyAlignment="1">
      <alignment horizontal="center" vertical="top" wrapText="1"/>
    </xf>
    <xf numFmtId="0" fontId="18" fillId="4" borderId="27" xfId="2" applyFont="1" applyFill="1" applyBorder="1" applyAlignment="1">
      <alignment horizontal="center" vertical="top"/>
    </xf>
    <xf numFmtId="0" fontId="18" fillId="4" borderId="28" xfId="2" applyFont="1" applyFill="1" applyBorder="1" applyAlignment="1">
      <alignment horizontal="center" vertical="top"/>
    </xf>
    <xf numFmtId="0" fontId="18" fillId="4" borderId="29" xfId="2" applyFont="1" applyFill="1" applyBorder="1" applyAlignment="1">
      <alignment horizontal="center" vertical="top"/>
    </xf>
    <xf numFmtId="0" fontId="18" fillId="4" borderId="30" xfId="2" applyFont="1" applyFill="1" applyBorder="1" applyAlignment="1">
      <alignment horizontal="center" vertical="top"/>
    </xf>
    <xf numFmtId="2" fontId="18" fillId="4" borderId="27" xfId="2" applyNumberFormat="1" applyFont="1" applyFill="1" applyBorder="1" applyAlignment="1">
      <alignment horizontal="center" vertical="top" wrapText="1"/>
    </xf>
    <xf numFmtId="2" fontId="18" fillId="4" borderId="29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11</xdr:row>
      <xdr:rowOff>123826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pSpPr/>
      </xdr:nvGrpSpPr>
      <xdr:grpSpPr>
        <a:xfrm>
          <a:off x="0" y="0"/>
          <a:ext cx="4524375" cy="2495551"/>
          <a:chOff x="19049" y="19049"/>
          <a:chExt cx="4371975" cy="2095501"/>
        </a:xfrm>
      </xdr:grpSpPr>
      <xdr:sp macro="" textlink="">
        <xdr:nvSpPr>
          <xdr:cNvPr id="11" name="Прямоугольник 10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SpPr/>
        </xdr:nvSpPr>
        <xdr:spPr>
          <a:xfrm>
            <a:off x="19049" y="19049"/>
            <a:ext cx="4371975" cy="2095501"/>
          </a:xfrm>
          <a:prstGeom prst="rect">
            <a:avLst/>
          </a:prstGeom>
          <a:gradFill>
            <a:gsLst>
              <a:gs pos="0">
                <a:srgbClr val="FFFFCC"/>
              </a:gs>
              <a:gs pos="100000">
                <a:srgbClr val="9BBB59">
                  <a:tint val="15000"/>
                  <a:satMod val="350000"/>
                </a:srgbClr>
              </a:gs>
            </a:gsLst>
            <a:lin ang="16200000" scaled="1"/>
          </a:gradFill>
          <a:ln w="1905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2" name="Text Box 42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90601" y="1114425"/>
            <a:ext cx="3333750" cy="93345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mbria"/>
                <a:cs typeface="Arial"/>
              </a:rPr>
              <a:t>  220118, г. Минск, ул. Кабушкина, 66а. 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mbria"/>
                <a:cs typeface="Arial"/>
              </a:rPr>
              <a:t> E - mail: </a:t>
            </a: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Cambria"/>
                <a:cs typeface="Arial"/>
              </a:rPr>
              <a:t>m</a:t>
            </a:r>
            <a:r>
              <a:rPr kumimoji="0" lang="en-US" sz="1000" b="1" i="0" u="none" strike="noStrike" kern="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Cambria"/>
                <a:cs typeface="Arial"/>
              </a:rPr>
              <a:t>i</a:t>
            </a: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Cambria"/>
                <a:cs typeface="Arial"/>
              </a:rPr>
              <a:t>nskbeton@</a:t>
            </a:r>
            <a:r>
              <a:rPr kumimoji="0" lang="en-US" sz="1000" b="1" i="0" u="none" strike="noStrike" kern="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Cambria"/>
                <a:cs typeface="Arial"/>
              </a:rPr>
              <a:t>mgb</a:t>
            </a: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Cambria"/>
                <a:cs typeface="Arial"/>
              </a:rPr>
              <a:t>.by  </a:t>
            </a: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 Сайт: </a:t>
            </a: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Cambria"/>
                <a:cs typeface="Arial"/>
              </a:rPr>
              <a:t>http://mgb.by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mbria"/>
                <a:cs typeface="Arial"/>
              </a:rPr>
              <a:t>Факс</a:t>
            </a:r>
            <a:r>
              <a:rPr kumimoji="0" lang="en-US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mbria"/>
                <a:cs typeface="Arial"/>
              </a:rPr>
              <a:t>: (017)340-10-96, 296-56-73- </a:t>
            </a: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mbria"/>
                <a:cs typeface="Arial"/>
              </a:rPr>
              <a:t>приемная,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mbria"/>
                <a:cs typeface="Arial"/>
              </a:rPr>
              <a:t>340-83-00-производственное управление,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ru-RU" sz="10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mbria"/>
                <a:cs typeface="Arial"/>
              </a:rPr>
              <a:t>296- 99- 00 - маркетинг,  341-47-00- сбыт</a:t>
            </a:r>
            <a:endParaRPr kumimoji="0" lang="ru-RU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pic>
        <xdr:nvPicPr>
          <xdr:cNvPr id="13" name="Рисунок 12" descr="1 ЛОГОТИП ОАО МЖБ.jpg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52219" y="191312"/>
            <a:ext cx="830992" cy="933450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4" name="WordArt 36">
            <a:extLst>
              <a:ext uri="{FF2B5EF4-FFF2-40B4-BE49-F238E27FC236}">
                <a16:creationId xmlns:a16="http://schemas.microsoft.com/office/drawing/2014/main" xmlns="" id="{00000000-0008-0000-0A00-00000600000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1085851" y="632597"/>
            <a:ext cx="3200400" cy="42031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2000" b="0" i="0" u="none" strike="noStrike" kern="10" cap="none" spc="0" normalizeH="0" baseline="0" noProof="0">
                <a:ln w="9525">
                  <a:noFill/>
                  <a:round/>
                  <a:headEnd/>
                  <a:tailEnd/>
                </a:ln>
                <a:solidFill>
                  <a:srgbClr val="1F497D"/>
                </a:solidFill>
                <a:effectLst>
                  <a:outerShdw dist="35921" dir="2700000" algn="ctr" rotWithShape="0">
                    <a:srgbClr val="C0C0C0">
                      <a:alpha val="80000"/>
                    </a:srgbClr>
                  </a:outerShdw>
                </a:effectLst>
                <a:uLnTx/>
                <a:uFillTx/>
                <a:latin typeface="Impact"/>
              </a:rPr>
              <a:t>МИНСКЖЕЛЕЗОБЕТОН</a:t>
            </a:r>
          </a:p>
        </xdr:txBody>
      </xdr:sp>
      <xdr:sp macro="" textlink="">
        <xdr:nvSpPr>
          <xdr:cNvPr id="15" name="WordArt 35">
            <a:extLst>
              <a:ext uri="{FF2B5EF4-FFF2-40B4-BE49-F238E27FC236}">
                <a16:creationId xmlns:a16="http://schemas.microsoft.com/office/drawing/2014/main" xmlns="" id="{00000000-0008-0000-0A00-00000700000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1095375" y="399939"/>
            <a:ext cx="3162300" cy="13993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2000" b="1" i="0" u="none" strike="noStrike" kern="10" cap="none" spc="0" normalizeH="0" baseline="0" noProof="0">
                <a:ln w="9525">
                  <a:noFill/>
                  <a:round/>
                  <a:headEnd/>
                  <a:tailEnd/>
                </a:ln>
                <a:solidFill>
                  <a:srgbClr val="FF0000"/>
                </a:solidFill>
                <a:effectLst>
                  <a:outerShdw dist="35921" dir="2700000" algn="ctr" rotWithShape="0">
                    <a:srgbClr val="C0C0C0">
                      <a:alpha val="80000"/>
                    </a:srgbClr>
                  </a:outerShdw>
                </a:effectLst>
                <a:uLnTx/>
                <a:uFillTx/>
                <a:latin typeface="Arial Black"/>
              </a:rPr>
              <a:t>О Т К Р Ы Т О Е    А К Ц И О Н Е Р Н О Е    О Б Щ Е С Т В О</a:t>
            </a:r>
          </a:p>
        </xdr:txBody>
      </xdr:sp>
      <xdr:sp macro="" textlink="">
        <xdr:nvSpPr>
          <xdr:cNvPr id="16" name="WordArt 34">
            <a:extLst>
              <a:ext uri="{FF2B5EF4-FFF2-40B4-BE49-F238E27FC236}">
                <a16:creationId xmlns:a16="http://schemas.microsoft.com/office/drawing/2014/main" xmlns="" id="{00000000-0008-0000-0A00-00000800000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1095376" y="219074"/>
            <a:ext cx="3181350" cy="109975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2000" b="1" i="0" u="none" strike="noStrike" kern="10" cap="none" spc="0" normalizeH="0" baseline="0" noProof="0">
                <a:ln w="9525">
                  <a:noFill/>
                  <a:round/>
                  <a:headEnd/>
                  <a:tailEnd/>
                </a:ln>
                <a:solidFill>
                  <a:srgbClr val="1F497D"/>
                </a:solidFill>
                <a:effectLst>
                  <a:outerShdw dist="35921" dir="2700000" algn="ctr" rotWithShape="0">
                    <a:srgbClr val="C0C0C0">
                      <a:alpha val="80000"/>
                    </a:srgbClr>
                  </a:outerShdw>
                </a:effectLst>
                <a:uLnTx/>
                <a:uFillTx/>
                <a:latin typeface="Arial Black"/>
              </a:rPr>
              <a:t>РЕСПУБЛИКА  БЕЛАРУСЬ   Г. МИНСК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27215</xdr:rowOff>
    </xdr:from>
    <xdr:to>
      <xdr:col>2</xdr:col>
      <xdr:colOff>1123950</xdr:colOff>
      <xdr:row>6</xdr:row>
      <xdr:rowOff>653144</xdr:rowOff>
    </xdr:to>
    <xdr:grpSp>
      <xdr:nvGrpSpPr>
        <xdr:cNvPr id="2" name="Группа 1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GrpSpPr/>
      </xdr:nvGrpSpPr>
      <xdr:grpSpPr>
        <a:xfrm>
          <a:off x="27214" y="27215"/>
          <a:ext cx="4173311" cy="1768929"/>
          <a:chOff x="9525" y="19050"/>
          <a:chExt cx="3498476" cy="1708337"/>
        </a:xfrm>
      </xdr:grpSpPr>
      <xdr:grpSp>
        <xdr:nvGrpSpPr>
          <xdr:cNvPr id="3" name="Группа 2">
            <a:extLst>
              <a:ext uri="{FF2B5EF4-FFF2-40B4-BE49-F238E27FC236}">
                <a16:creationId xmlns="" xmlns:a16="http://schemas.microsoft.com/office/drawing/2014/main" id="{00000000-0008-0000-0600-00001E000000}"/>
              </a:ext>
            </a:extLst>
          </xdr:cNvPr>
          <xdr:cNvGrpSpPr/>
        </xdr:nvGrpSpPr>
        <xdr:grpSpPr>
          <a:xfrm>
            <a:off x="9525" y="19050"/>
            <a:ext cx="3498476" cy="1708337"/>
            <a:chOff x="9525" y="19050"/>
            <a:chExt cx="3498476" cy="1876425"/>
          </a:xfrm>
        </xdr:grpSpPr>
        <xdr:pic>
          <xdr:nvPicPr>
            <xdr:cNvPr id="6" name="Picture 33" descr="029">
              <a:extLst>
                <a:ext uri="{FF2B5EF4-FFF2-40B4-BE49-F238E27FC236}">
                  <a16:creationId xmlns="" xmlns:a16="http://schemas.microsoft.com/office/drawing/2014/main" id="{00000000-0008-0000-06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lum bright="54000" contrast="-24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1189" b="60336"/>
            <a:stretch>
              <a:fillRect/>
            </a:stretch>
          </xdr:blipFill>
          <xdr:spPr bwMode="auto">
            <a:xfrm>
              <a:off x="9525" y="19050"/>
              <a:ext cx="3497916" cy="1876425"/>
            </a:xfrm>
            <a:prstGeom prst="rect">
              <a:avLst/>
            </a:prstGeom>
            <a:noFill/>
            <a:ln w="9525">
              <a:solidFill>
                <a:srgbClr val="00008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WordArt 34">
              <a:extLst>
                <a:ext uri="{FF2B5EF4-FFF2-40B4-BE49-F238E27FC236}">
                  <a16:creationId xmlns="" xmlns:a16="http://schemas.microsoft.com/office/drawing/2014/main" id="{00000000-0008-0000-0600-000014000000}"/>
                </a:ext>
              </a:extLst>
            </xdr:cNvPr>
            <xdr:cNvSpPr>
              <a:spLocks noChangeAspect="1" noChangeArrowheads="1" noChangeShapeType="1" noTextEdit="1"/>
            </xdr:cNvSpPr>
          </xdr:nvSpPr>
          <xdr:spPr bwMode="auto">
            <a:xfrm>
              <a:off x="885266" y="56028"/>
              <a:ext cx="2543734" cy="116135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ru-RU" sz="20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000080"/>
                  </a:solidFill>
                  <a:effectLst>
                    <a:outerShdw dist="35921" dir="2700000" algn="ctr" rotWithShape="0">
                      <a:srgbClr val="C0C0C0">
                        <a:alpha val="80000"/>
                      </a:srgbClr>
                    </a:outerShdw>
                  </a:effectLst>
                  <a:latin typeface="Arial Black"/>
                </a:rPr>
                <a:t>РЕСПУБЛИКА  БЕЛАРУСЬ   Г. МИНСК </a:t>
              </a:r>
            </a:p>
          </xdr:txBody>
        </xdr:sp>
        <xdr:sp macro="" textlink="">
          <xdr:nvSpPr>
            <xdr:cNvPr id="8" name="WordArt 35">
              <a:extLst>
                <a:ext uri="{FF2B5EF4-FFF2-40B4-BE49-F238E27FC236}">
                  <a16:creationId xmlns="" xmlns:a16="http://schemas.microsoft.com/office/drawing/2014/main" id="{00000000-0008-0000-0600-000015000000}"/>
                </a:ext>
              </a:extLst>
            </xdr:cNvPr>
            <xdr:cNvSpPr>
              <a:spLocks noChangeAspect="1" noChangeArrowheads="1" noChangeShapeType="1" noTextEdit="1"/>
            </xdr:cNvSpPr>
          </xdr:nvSpPr>
          <xdr:spPr bwMode="auto">
            <a:xfrm>
              <a:off x="851646" y="199188"/>
              <a:ext cx="2599765" cy="120181"/>
            </a:xfrm>
            <a:prstGeom prst="rect">
              <a:avLst/>
            </a:prstGeom>
          </xdr:spPr>
          <xdr:txBody>
            <a:bodyPr wrap="none" fromWordArt="1">
              <a:prstTxWarp prst="textPlain">
                <a:avLst>
                  <a:gd name="adj" fmla="val 50000"/>
                </a:avLst>
              </a:prstTxWarp>
            </a:bodyPr>
            <a:lstStyle/>
            <a:p>
              <a:pPr algn="ctr" rtl="0"/>
              <a:r>
                <a:rPr lang="ru-RU" sz="2000" b="1" kern="10" spc="0">
                  <a:ln w="9525">
                    <a:noFill/>
                    <a:round/>
                    <a:headEnd/>
                    <a:tailEnd/>
                  </a:ln>
                  <a:solidFill>
                    <a:srgbClr val="FF0000"/>
                  </a:solidFill>
                  <a:effectLst>
                    <a:outerShdw dist="35921" dir="2700000" algn="ctr" rotWithShape="0">
                      <a:srgbClr val="C0C0C0">
                        <a:alpha val="80000"/>
                      </a:srgbClr>
                    </a:outerShdw>
                  </a:effectLst>
                  <a:latin typeface="Arial Black"/>
                </a:rPr>
                <a:t>О Т К Р Ы Т О Е    А К Ц И О Н Е Р Н О Е    О Б Щ Е С Т В О</a:t>
              </a:r>
            </a:p>
          </xdr:txBody>
        </xdr:sp>
        <xdr:sp macro="" textlink="">
          <xdr:nvSpPr>
            <xdr:cNvPr id="9" name="Text Box 37">
              <a:extLst>
                <a:ext uri="{FF2B5EF4-FFF2-40B4-BE49-F238E27FC236}">
                  <a16:creationId xmlns="" xmlns:a16="http://schemas.microsoft.com/office/drawing/2014/main" id="{00000000-0008-0000-0600-000017000000}"/>
                </a:ext>
              </a:extLst>
            </xdr:cNvPr>
            <xdr:cNvSpPr txBox="1">
              <a:spLocks noChangeAspect="1" noChangeArrowheads="1"/>
            </xdr:cNvSpPr>
          </xdr:nvSpPr>
          <xdr:spPr bwMode="auto">
            <a:xfrm>
              <a:off x="561975" y="782731"/>
              <a:ext cx="2946026" cy="41280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1">
                <a:defRPr sz="1000"/>
              </a:pPr>
              <a:r>
                <a:rPr lang="ru-RU" sz="11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220118, г. Минск, ул. Кабушкина, 66а. </a:t>
              </a:r>
            </a:p>
            <a:p>
              <a:pPr algn="ctr" rtl="1">
                <a:defRPr sz="1000"/>
              </a:pPr>
              <a:r>
                <a:rPr lang="ru-RU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Почта</a:t>
              </a:r>
              <a:r>
                <a:rPr lang="en-US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: </a:t>
              </a:r>
              <a:r>
                <a:rPr lang="en-US" sz="1000" b="1" i="0" strike="noStrike">
                  <a:solidFill>
                    <a:srgbClr val="0000FF"/>
                  </a:solidFill>
                  <a:latin typeface="Arial"/>
                  <a:cs typeface="Arial"/>
                </a:rPr>
                <a:t>minskbeton@mgb.by</a:t>
              </a:r>
              <a:r>
                <a:rPr lang="ru-RU" sz="1000" b="1" i="0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  <a:r>
                <a:rPr lang="ru-RU" sz="1000" b="1" i="0" strike="noStrike">
                  <a:solidFill>
                    <a:sysClr val="windowText" lastClr="000000"/>
                  </a:solidFill>
                  <a:latin typeface="Arial"/>
                  <a:cs typeface="Arial"/>
                </a:rPr>
                <a:t>Сайт:</a:t>
              </a:r>
              <a:r>
                <a:rPr lang="ru-RU" sz="1000" b="1" i="0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 </a:t>
              </a:r>
              <a:r>
                <a:rPr lang="en-US" sz="1000" b="1" i="0" strike="noStrike">
                  <a:solidFill>
                    <a:srgbClr val="0000FF"/>
                  </a:solidFill>
                  <a:latin typeface="Arial"/>
                  <a:cs typeface="Arial"/>
                </a:rPr>
                <a:t>http://mgb.by</a:t>
              </a:r>
            </a:p>
          </xdr:txBody>
        </xdr:sp>
        <xdr:sp macro="" textlink="">
          <xdr:nvSpPr>
            <xdr:cNvPr id="10" name="Text Box 41">
              <a:extLst>
                <a:ext uri="{FF2B5EF4-FFF2-40B4-BE49-F238E27FC236}">
                  <a16:creationId xmlns="" xmlns:a16="http://schemas.microsoft.com/office/drawing/2014/main" id="{00000000-0008-0000-0600-00001B000000}"/>
                </a:ext>
              </a:extLst>
            </xdr:cNvPr>
            <xdr:cNvSpPr txBox="1">
              <a:spLocks noChangeAspect="1" noChangeArrowheads="1"/>
            </xdr:cNvSpPr>
          </xdr:nvSpPr>
          <xdr:spPr bwMode="auto">
            <a:xfrm>
              <a:off x="62762" y="1153669"/>
              <a:ext cx="3422837" cy="62304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ctr" rtl="1">
                <a:defRPr sz="1000"/>
              </a:pPr>
              <a:r>
                <a:rPr lang="ru-RU" sz="9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           Ф:(017) 340-91-10,  тел.: 296-56-73 – приемная,  </a:t>
              </a:r>
            </a:p>
            <a:p>
              <a:pPr algn="ctr" rtl="1">
                <a:defRPr sz="1000"/>
              </a:pPr>
              <a:r>
                <a:rPr lang="ru-RU" sz="9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340–82-66 ПЭО, 340-83-00, ф. 340-10-96 - произв.упр.</a:t>
              </a:r>
            </a:p>
            <a:p>
              <a:pPr algn="ctr" rtl="1">
                <a:defRPr sz="1000"/>
              </a:pPr>
              <a:r>
                <a:rPr lang="ru-RU" sz="9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296- 99- 00 - маркетинг,  341- 47- 00 - сбыт,</a:t>
              </a:r>
              <a:r>
                <a:rPr lang="ru-RU"/>
                <a:t> </a:t>
              </a:r>
            </a:p>
            <a:p>
              <a:pPr algn="ctr" rtl="1">
                <a:defRPr sz="1000"/>
              </a:pPr>
              <a:r>
                <a:rPr lang="ru-RU" sz="10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ЗПИ: 242-43-25; ЗСК 344-64-61</a:t>
              </a:r>
              <a:endParaRPr lang="ru-RU" sz="9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ru-RU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pic>
          <xdr:nvPicPr>
            <xdr:cNvPr id="11" name="Picture 180" descr="ISO">
              <a:extLst>
                <a:ext uri="{FF2B5EF4-FFF2-40B4-BE49-F238E27FC236}">
                  <a16:creationId xmlns="" xmlns:a16="http://schemas.microsoft.com/office/drawing/2014/main" id="{00000000-0008-0000-0600-00001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1717" y="802341"/>
              <a:ext cx="571500" cy="5524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Рисунок 3" descr="1 ЛОГОТИП ОАО МЖБ.jpg">
            <a:extLst>
              <a:ext uri="{FF2B5EF4-FFF2-40B4-BE49-F238E27FC236}">
                <a16:creationId xmlns="" xmlns:a16="http://schemas.microsoft.com/office/drawing/2014/main" id="{00000000-0008-0000-06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100853" y="56031"/>
            <a:ext cx="661147" cy="605116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5" name="WordArt 36">
            <a:extLst>
              <a:ext uri="{FF2B5EF4-FFF2-40B4-BE49-F238E27FC236}">
                <a16:creationId xmlns="" xmlns:a16="http://schemas.microsoft.com/office/drawing/2014/main" id="{00000000-0008-0000-0600-000020000000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829235" y="313765"/>
            <a:ext cx="2633383" cy="347381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ru-RU" sz="2000" b="0" kern="10" spc="0">
                <a:ln w="9525">
                  <a:noFill/>
                  <a:round/>
                  <a:headEnd/>
                  <a:tailEnd/>
                </a:ln>
                <a:solidFill>
                  <a:schemeClr val="tx2"/>
                </a:solidFill>
                <a:effectLst>
                  <a:outerShdw dist="35921" dir="2700000" algn="ctr" rotWithShape="0">
                    <a:srgbClr val="C0C0C0">
                      <a:alpha val="80000"/>
                    </a:srgbClr>
                  </a:outerShdw>
                </a:effectLst>
                <a:latin typeface="Impact"/>
              </a:rPr>
              <a:t>МИНСКЖЕЛЕЗОБЕТОН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B-DATA\exchange\&#1041;&#1102;&#1088;&#1086;%20&#1084;&#1072;&#1088;&#1082;&#1077;&#1090;&#1080;&#1085;&#1075;&#1072;\&#1055;%20&#1056;%20&#1040;%20&#1049;%20&#1057;%20&#1067;\$&#1054;&#1041;&#1065;&#1048;&#1049;%20&#1055;&#1056;&#1040;&#1049;&#1057;-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СГТ+РСПИ"/>
      <sheetName val="Б.Р.ФН"/>
      <sheetName val="Плитка (новая2016)"/>
      <sheetName val="Плитка"/>
      <sheetName val="борт без микрофибры"/>
      <sheetName val="Борт"/>
      <sheetName val="Общий"/>
      <sheetName val="КББ"/>
      <sheetName val="ЭБ"/>
      <sheetName val="ЭБ (2)"/>
      <sheetName val="Ж.Б."/>
      <sheetName val="Ж.Б. (ЗСК)"/>
      <sheetName val="Ж.Б. (ЗСК Пустотка)"/>
      <sheetName val="Цены"/>
      <sheetName val="Валюты"/>
      <sheetName val="$ОБЩИЙ ПРАЙС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8"/>
  <sheetViews>
    <sheetView tabSelected="1" topLeftCell="A289" workbookViewId="0">
      <selection activeCell="Q342" sqref="Q342"/>
    </sheetView>
  </sheetViews>
  <sheetFormatPr defaultRowHeight="15" x14ac:dyDescent="0.25"/>
  <cols>
    <col min="1" max="1" width="21.140625" customWidth="1"/>
    <col min="6" max="6" width="9.85546875" hidden="1" customWidth="1"/>
    <col min="7" max="7" width="10.140625" customWidth="1"/>
    <col min="9" max="9" width="18.85546875" customWidth="1"/>
    <col min="14" max="14" width="10.28515625" hidden="1" customWidth="1"/>
    <col min="15" max="15" width="12" customWidth="1"/>
  </cols>
  <sheetData>
    <row r="1" spans="1:15" ht="15.75" customHeight="1" x14ac:dyDescent="0.25">
      <c r="A1" s="1"/>
      <c r="B1" s="2"/>
      <c r="C1" s="1"/>
      <c r="D1" s="3"/>
      <c r="E1" s="3"/>
      <c r="F1" s="4"/>
      <c r="G1" s="5"/>
      <c r="H1" s="5"/>
      <c r="I1" s="83" t="s">
        <v>0</v>
      </c>
      <c r="J1" s="83" t="s">
        <v>1</v>
      </c>
      <c r="K1" s="83" t="s">
        <v>2</v>
      </c>
      <c r="L1" s="83" t="s">
        <v>3</v>
      </c>
      <c r="M1" s="83" t="s">
        <v>4</v>
      </c>
      <c r="N1" s="81" t="s">
        <v>1174</v>
      </c>
      <c r="O1" s="102" t="s">
        <v>1234</v>
      </c>
    </row>
    <row r="2" spans="1:15" ht="35.25" customHeight="1" x14ac:dyDescent="0.3">
      <c r="A2" s="6"/>
      <c r="B2" s="7"/>
      <c r="C2" s="6"/>
      <c r="D2" s="3"/>
      <c r="E2" s="3"/>
      <c r="F2" s="4"/>
      <c r="G2" s="5"/>
      <c r="H2" s="5"/>
      <c r="I2" s="84"/>
      <c r="J2" s="84"/>
      <c r="K2" s="84"/>
      <c r="L2" s="84"/>
      <c r="M2" s="84"/>
      <c r="N2" s="82"/>
      <c r="O2" s="102"/>
    </row>
    <row r="3" spans="1:15" x14ac:dyDescent="0.25">
      <c r="A3" s="5"/>
      <c r="B3" s="3"/>
      <c r="C3" s="5"/>
      <c r="D3" s="3"/>
      <c r="E3" s="3"/>
      <c r="F3" s="4"/>
      <c r="G3" s="5"/>
      <c r="H3" s="5"/>
      <c r="I3" s="8" t="s">
        <v>5</v>
      </c>
      <c r="J3" s="9" t="str">
        <f>+VLOOKUP(I3,[1]!таблЦены[#Data],4,0)</f>
        <v>С12/15</v>
      </c>
      <c r="K3" s="10" t="str">
        <f>+VLOOKUP(I3,[1]!таблЦены[#Data],5,0)</f>
        <v>1.415-1 в.1..</v>
      </c>
      <c r="L3" s="11" t="str">
        <f>+VLOOKUP(I3,[1]!таблЦены[#Data],2,0)</f>
        <v>м3</v>
      </c>
      <c r="M3" s="11">
        <f>+VLOOKUP(I3,[1]!таблЦены[#Data],3,0)</f>
        <v>0.45</v>
      </c>
      <c r="N3" s="38" t="s">
        <v>595</v>
      </c>
      <c r="O3" s="77">
        <f>N3/1.06</f>
        <v>3927.4716981132074</v>
      </c>
    </row>
    <row r="4" spans="1:15" x14ac:dyDescent="0.25">
      <c r="A4" s="5"/>
      <c r="B4" s="3"/>
      <c r="C4" s="5"/>
      <c r="D4" s="3"/>
      <c r="E4" s="3"/>
      <c r="F4" s="4"/>
      <c r="G4" s="5"/>
      <c r="H4" s="5"/>
      <c r="I4" s="13" t="s">
        <v>6</v>
      </c>
      <c r="J4" s="9" t="str">
        <f>+VLOOKUP(I4,[1]!таблЦены[#Data],4,0)</f>
        <v>С18/22,5</v>
      </c>
      <c r="K4" s="14" t="str">
        <f>+VLOOKUP(I4,[1]!таблЦены[#Data],5,0)</f>
        <v>1.415-1 в.1</v>
      </c>
      <c r="L4" s="15" t="str">
        <f>+VLOOKUP(I4,[1]!таблЦены[#Data],2,0)</f>
        <v>м3</v>
      </c>
      <c r="M4" s="15">
        <f>+VLOOKUP(I4,[1]!таблЦены[#Data],3,0)</f>
        <v>0.71</v>
      </c>
      <c r="N4" s="39" t="s">
        <v>596</v>
      </c>
      <c r="O4" s="77">
        <f t="shared" ref="O4:O42" si="0">N4/1.06</f>
        <v>7666.6886792452824</v>
      </c>
    </row>
    <row r="5" spans="1:15" x14ac:dyDescent="0.25">
      <c r="A5" s="5"/>
      <c r="B5" s="3"/>
      <c r="C5" s="5"/>
      <c r="D5" s="3"/>
      <c r="E5" s="3"/>
      <c r="F5" s="4"/>
      <c r="G5" s="5"/>
      <c r="H5" s="5"/>
      <c r="I5" s="13" t="s">
        <v>7</v>
      </c>
      <c r="J5" s="9" t="str">
        <f>+VLOOKUP(I5,[1]!таблЦены[#Data],4,0)</f>
        <v>С12/15</v>
      </c>
      <c r="K5" s="14" t="str">
        <f>+VLOOKUP(I5,[1]!таблЦены[#Data],5,0)</f>
        <v>1.415-1 в.1..</v>
      </c>
      <c r="L5" s="15" t="str">
        <f>+VLOOKUP(I5,[1]!таблЦены[#Data],2,0)</f>
        <v>м3</v>
      </c>
      <c r="M5" s="15">
        <f>+VLOOKUP(I5,[1]!таблЦены[#Data],3,0)</f>
        <v>0.6</v>
      </c>
      <c r="N5" s="39" t="s">
        <v>597</v>
      </c>
      <c r="O5" s="77">
        <f t="shared" si="0"/>
        <v>5434.1698113207549</v>
      </c>
    </row>
    <row r="6" spans="1:15" x14ac:dyDescent="0.25">
      <c r="A6" s="5"/>
      <c r="B6" s="3"/>
      <c r="C6" s="5"/>
      <c r="D6" s="3"/>
      <c r="E6" s="3"/>
      <c r="F6" s="4"/>
      <c r="G6" s="5"/>
      <c r="H6" s="5"/>
      <c r="I6" s="13" t="s">
        <v>8</v>
      </c>
      <c r="J6" s="9" t="str">
        <f>+VLOOKUP(I6,[1]!таблЦены[#Data],4,0)</f>
        <v>С12/15</v>
      </c>
      <c r="K6" s="14" t="str">
        <f>+VLOOKUP(I6,[1]!таблЦены[#Data],5,0)</f>
        <v>1.415-1 в.1..</v>
      </c>
      <c r="L6" s="15" t="str">
        <f>+VLOOKUP(I6,[1]!таблЦены[#Data],2,0)</f>
        <v>м3</v>
      </c>
      <c r="M6" s="15">
        <f>+VLOOKUP(I6,[1]!таблЦены[#Data],3,0)</f>
        <v>0.56999999999999995</v>
      </c>
      <c r="N6" s="39" t="s">
        <v>598</v>
      </c>
      <c r="O6" s="77">
        <f t="shared" si="0"/>
        <v>5016.2735849056598</v>
      </c>
    </row>
    <row r="7" spans="1:15" x14ac:dyDescent="0.25">
      <c r="A7" s="5"/>
      <c r="B7" s="3"/>
      <c r="C7" s="5"/>
      <c r="D7" s="3"/>
      <c r="E7" s="3"/>
      <c r="F7" s="4"/>
      <c r="G7" s="5"/>
      <c r="H7" s="5"/>
      <c r="I7" s="13" t="s">
        <v>9</v>
      </c>
      <c r="J7" s="9" t="str">
        <f>+VLOOKUP(I7,[1]!таблЦены[#Data],4,0)</f>
        <v>С18/22,5</v>
      </c>
      <c r="K7" s="14" t="str">
        <f>+VLOOKUP(I7,[1]!таблЦены[#Data],5,0)</f>
        <v>1.415-1 в.1..</v>
      </c>
      <c r="L7" s="15" t="str">
        <f>+VLOOKUP(I7,[1]!таблЦены[#Data],2,0)</f>
        <v>м3</v>
      </c>
      <c r="M7" s="15">
        <f>+VLOOKUP(I7,[1]!таблЦены[#Data],3,0)</f>
        <v>0.53</v>
      </c>
      <c r="N7" s="39" t="s">
        <v>599</v>
      </c>
      <c r="O7" s="77">
        <f t="shared" si="0"/>
        <v>4413.7830188679236</v>
      </c>
    </row>
    <row r="8" spans="1:15" ht="15.75" x14ac:dyDescent="0.25">
      <c r="A8" s="1"/>
      <c r="B8" s="2"/>
      <c r="C8" s="1"/>
      <c r="D8" s="3"/>
      <c r="E8" s="3"/>
      <c r="F8" s="4"/>
      <c r="G8" s="5"/>
      <c r="H8" s="5"/>
      <c r="I8" s="13" t="s">
        <v>10</v>
      </c>
      <c r="J8" s="9" t="str">
        <f>+VLOOKUP(I8,[1]!таблЦены[#Data],4,0)</f>
        <v>С18/22,5</v>
      </c>
      <c r="K8" s="14" t="str">
        <f>+VLOOKUP(I8,[1]!таблЦены[#Data],5,0)</f>
        <v>1.415-1 в.1..</v>
      </c>
      <c r="L8" s="15" t="str">
        <f>+VLOOKUP(I8,[1]!таблЦены[#Data],2,0)</f>
        <v>м3</v>
      </c>
      <c r="M8" s="15">
        <f>+VLOOKUP(I8,[1]!таблЦены[#Data],3,0)</f>
        <v>0.51</v>
      </c>
      <c r="N8" s="39" t="s">
        <v>600</v>
      </c>
      <c r="O8" s="77">
        <f t="shared" si="0"/>
        <v>4176.9245283018863</v>
      </c>
    </row>
    <row r="9" spans="1:15" x14ac:dyDescent="0.25">
      <c r="A9" s="5"/>
      <c r="B9" s="3"/>
      <c r="C9" s="5"/>
      <c r="D9" s="3"/>
      <c r="E9" s="3"/>
      <c r="F9" s="4"/>
      <c r="G9" s="5"/>
      <c r="H9" s="5"/>
      <c r="I9" s="13" t="s">
        <v>11</v>
      </c>
      <c r="J9" s="9" t="str">
        <f>+VLOOKUP(I9,[1]!таблЦены[#Data],4,0)</f>
        <v>С12/15</v>
      </c>
      <c r="K9" s="14" t="str">
        <f>+VLOOKUP(I9,[1]!таблЦены[#Data],5,0)</f>
        <v>1.415-1 в.1</v>
      </c>
      <c r="L9" s="15" t="str">
        <f>+VLOOKUP(I9,[1]!таблЦены[#Data],2,0)</f>
        <v>м3</v>
      </c>
      <c r="M9" s="15">
        <f>+VLOOKUP(I9,[1]!таблЦены[#Data],3,0)</f>
        <v>0.71</v>
      </c>
      <c r="N9" s="39" t="s">
        <v>601</v>
      </c>
      <c r="O9" s="77">
        <f t="shared" si="0"/>
        <v>6570.2169811320755</v>
      </c>
    </row>
    <row r="10" spans="1:15" x14ac:dyDescent="0.25">
      <c r="A10" s="5"/>
      <c r="B10" s="3"/>
      <c r="C10" s="5"/>
      <c r="D10" s="3"/>
      <c r="E10" s="3"/>
      <c r="F10" s="4"/>
      <c r="G10" s="5"/>
      <c r="H10" s="5"/>
      <c r="I10" s="13" t="s">
        <v>12</v>
      </c>
      <c r="J10" s="9" t="str">
        <f>+VLOOKUP(I10,[1]!таблЦены[#Data],4,0)</f>
        <v>С18/22,5</v>
      </c>
      <c r="K10" s="14" t="str">
        <f>+VLOOKUP(I10,[1]!таблЦены[#Data],5,0)</f>
        <v>1.415-1 в.1..</v>
      </c>
      <c r="L10" s="15" t="str">
        <f>+VLOOKUP(I10,[1]!таблЦены[#Data],2,0)</f>
        <v>м3</v>
      </c>
      <c r="M10" s="15">
        <f>+VLOOKUP(I10,[1]!таблЦены[#Data],3,0)</f>
        <v>0.6</v>
      </c>
      <c r="N10" s="39" t="s">
        <v>602</v>
      </c>
      <c r="O10" s="77">
        <f t="shared" si="0"/>
        <v>4744.169811320754</v>
      </c>
    </row>
    <row r="11" spans="1:15" x14ac:dyDescent="0.25">
      <c r="A11" s="5"/>
      <c r="B11" s="3"/>
      <c r="C11" s="5"/>
      <c r="D11" s="3"/>
      <c r="E11" s="3"/>
      <c r="F11" s="4"/>
      <c r="G11" s="5"/>
      <c r="H11" s="5"/>
      <c r="I11" s="13" t="s">
        <v>13</v>
      </c>
      <c r="J11" s="9" t="str">
        <f>+VLOOKUP(I11,[1]!таблЦены[#Data],4,0)</f>
        <v>С18/22,5</v>
      </c>
      <c r="K11" s="14" t="str">
        <f>+VLOOKUP(I11,[1]!таблЦены[#Data],5,0)</f>
        <v>1.415-1 в.1..</v>
      </c>
      <c r="L11" s="15" t="str">
        <f>+VLOOKUP(I11,[1]!таблЦены[#Data],2,0)</f>
        <v>м3</v>
      </c>
      <c r="M11" s="15">
        <f>+VLOOKUP(I11,[1]!таблЦены[#Data],3,0)</f>
        <v>0.71</v>
      </c>
      <c r="N11" s="39" t="s">
        <v>603</v>
      </c>
      <c r="O11" s="77">
        <f t="shared" si="0"/>
        <v>7543.8584905660373</v>
      </c>
    </row>
    <row r="12" spans="1:15" ht="15.75" customHeight="1" x14ac:dyDescent="0.25">
      <c r="A12" s="5"/>
      <c r="B12" s="3"/>
      <c r="C12" s="5"/>
      <c r="D12" s="3"/>
      <c r="E12" s="3"/>
      <c r="F12" s="4"/>
      <c r="G12" s="5"/>
      <c r="H12" s="5"/>
      <c r="I12" s="13" t="s">
        <v>14</v>
      </c>
      <c r="J12" s="9" t="str">
        <f>+VLOOKUP(I12,[1]!таблЦены[#Data],4,0)</f>
        <v>С18/22,5</v>
      </c>
      <c r="K12" s="14" t="str">
        <f>+VLOOKUP(I12,[1]!таблЦены[#Data],5,0)</f>
        <v>1.415-1 в.1..</v>
      </c>
      <c r="L12" s="15" t="str">
        <f>+VLOOKUP(I12,[1]!таблЦены[#Data],2,0)</f>
        <v>м3</v>
      </c>
      <c r="M12" s="15">
        <f>+VLOOKUP(I12,[1]!таблЦены[#Data],3,0)</f>
        <v>0.6</v>
      </c>
      <c r="N12" s="39" t="s">
        <v>604</v>
      </c>
      <c r="O12" s="77">
        <f t="shared" si="0"/>
        <v>5721.5</v>
      </c>
    </row>
    <row r="13" spans="1:15" ht="16.5" customHeight="1" x14ac:dyDescent="0.25">
      <c r="A13" s="85" t="str">
        <f>+"Цены за штуку на условиях FCA в российских рублях без НДС"</f>
        <v>Цены за штуку на условиях FCA в российских рублях без НДС</v>
      </c>
      <c r="B13" s="85"/>
      <c r="C13" s="85"/>
      <c r="D13" s="85"/>
      <c r="E13" s="85"/>
      <c r="F13" s="85"/>
      <c r="G13" s="85"/>
      <c r="H13" s="5"/>
      <c r="I13" s="13" t="s">
        <v>15</v>
      </c>
      <c r="J13" s="9" t="str">
        <f>+VLOOKUP(I13,[1]!таблЦены[#Data],4,0)</f>
        <v>С18/22,5</v>
      </c>
      <c r="K13" s="14" t="str">
        <f>+VLOOKUP(I13,[1]!таблЦены[#Data],5,0)</f>
        <v>1.415-1 в.1..</v>
      </c>
      <c r="L13" s="15" t="str">
        <f>+VLOOKUP(I13,[1]!таблЦены[#Data],2,0)</f>
        <v>м3</v>
      </c>
      <c r="M13" s="15">
        <f>+VLOOKUP(I13,[1]!таблЦены[#Data],3,0)</f>
        <v>0.56999999999999995</v>
      </c>
      <c r="N13" s="39" t="s">
        <v>605</v>
      </c>
      <c r="O13" s="77">
        <f t="shared" si="0"/>
        <v>5097.3490566037726</v>
      </c>
    </row>
    <row r="14" spans="1:15" x14ac:dyDescent="0.25">
      <c r="A14" s="83" t="s">
        <v>0</v>
      </c>
      <c r="B14" s="83" t="s">
        <v>1</v>
      </c>
      <c r="C14" s="83" t="s">
        <v>2</v>
      </c>
      <c r="D14" s="83" t="s">
        <v>3</v>
      </c>
      <c r="E14" s="83" t="s">
        <v>4</v>
      </c>
      <c r="F14" s="86" t="s">
        <v>1174</v>
      </c>
      <c r="G14" s="88" t="s">
        <v>1234</v>
      </c>
      <c r="H14" s="17"/>
      <c r="I14" s="13" t="s">
        <v>16</v>
      </c>
      <c r="J14" s="9" t="str">
        <f>+VLOOKUP(I14,[1]!таблЦены[#Data],4,0)</f>
        <v>С18/22,5</v>
      </c>
      <c r="K14" s="14" t="str">
        <f>+VLOOKUP(I14,[1]!таблЦены[#Data],5,0)</f>
        <v>1.415-1 в.1..</v>
      </c>
      <c r="L14" s="15" t="str">
        <f>+VLOOKUP(I14,[1]!таблЦены[#Data],2,0)</f>
        <v>м3</v>
      </c>
      <c r="M14" s="15">
        <f>+VLOOKUP(I14,[1]!таблЦены[#Data],3,0)</f>
        <v>0.53</v>
      </c>
      <c r="N14" s="39" t="s">
        <v>606</v>
      </c>
      <c r="O14" s="77">
        <f t="shared" si="0"/>
        <v>5025.0283018867922</v>
      </c>
    </row>
    <row r="15" spans="1:15" ht="15.75" x14ac:dyDescent="0.25">
      <c r="A15" s="84"/>
      <c r="B15" s="84"/>
      <c r="C15" s="84"/>
      <c r="D15" s="84"/>
      <c r="E15" s="84"/>
      <c r="F15" s="87"/>
      <c r="G15" s="89"/>
      <c r="H15" s="18"/>
      <c r="I15" s="13" t="s">
        <v>17</v>
      </c>
      <c r="J15" s="9" t="str">
        <f>+VLOOKUP(I15,[1]!таблЦены[#Data],4,0)</f>
        <v>С18/22,5</v>
      </c>
      <c r="K15" s="14" t="str">
        <f>+VLOOKUP(I15,[1]!таблЦены[#Data],5,0)</f>
        <v>1.415-1 в.1..</v>
      </c>
      <c r="L15" s="15" t="str">
        <f>+VLOOKUP(I15,[1]!таблЦены[#Data],2,0)</f>
        <v>м3</v>
      </c>
      <c r="M15" s="15">
        <f>+VLOOKUP(I15,[1]!таблЦены[#Data],3,0)</f>
        <v>0.51</v>
      </c>
      <c r="N15" s="39" t="s">
        <v>607</v>
      </c>
      <c r="O15" s="77">
        <f t="shared" si="0"/>
        <v>4767.7641509433961</v>
      </c>
    </row>
    <row r="16" spans="1:15" ht="15.75" x14ac:dyDescent="0.25">
      <c r="A16" s="90" t="str">
        <f>VLOOKUP(A17,[1]!таблЦены[#Data],13,0)&amp;" (цены с "&amp;TEXT(VLOOKUP(A17,[1]!таблЦены[#Data],6,0),"ДД.ММ.ГГГГ")&amp;")"</f>
        <v>Лестничные марши ЛМ,ЛМФ (цены с 01.10.2017)</v>
      </c>
      <c r="B16" s="90"/>
      <c r="C16" s="90"/>
      <c r="D16" s="90"/>
      <c r="E16" s="90"/>
      <c r="F16" s="90"/>
      <c r="G16" s="19"/>
      <c r="H16" s="20"/>
      <c r="I16" s="13" t="s">
        <v>18</v>
      </c>
      <c r="J16" s="9" t="str">
        <f>+VLOOKUP(I16,[1]!таблЦены[#Data],4,0)</f>
        <v>С12/15</v>
      </c>
      <c r="K16" s="14" t="str">
        <f>+VLOOKUP(I16,[1]!таблЦены[#Data],5,0)</f>
        <v>1.415-1 в.1..</v>
      </c>
      <c r="L16" s="15" t="str">
        <f>+VLOOKUP(I16,[1]!таблЦены[#Data],2,0)</f>
        <v>м3</v>
      </c>
      <c r="M16" s="15">
        <f>+VLOOKUP(I16,[1]!таблЦены[#Data],3,0)</f>
        <v>0.71</v>
      </c>
      <c r="N16" s="39" t="s">
        <v>608</v>
      </c>
      <c r="O16" s="77">
        <f t="shared" si="0"/>
        <v>5361.2547169811323</v>
      </c>
    </row>
    <row r="17" spans="1:15" x14ac:dyDescent="0.25">
      <c r="A17" s="8" t="s">
        <v>19</v>
      </c>
      <c r="B17" s="21" t="str">
        <f>+VLOOKUP(A17,[1]!таблЦены[#Data],4,0)</f>
        <v>С18/22,5</v>
      </c>
      <c r="C17" s="10" t="str">
        <f>+VLOOKUP(A17,[1]!таблЦены[#Data],5,0)</f>
        <v>1.151.1-6 в.1</v>
      </c>
      <c r="D17" s="11" t="str">
        <f>+VLOOKUP(A17,[1]!таблЦены[#Data],2,0)</f>
        <v>м3</v>
      </c>
      <c r="E17" s="11">
        <f>+VLOOKUP(A17,[1]!таблЦены[#Data],3,0)</f>
        <v>0.53100000000000003</v>
      </c>
      <c r="F17" s="36">
        <f>G17*1.12</f>
        <v>5347.3952000000008</v>
      </c>
      <c r="G17" s="12" t="s">
        <v>609</v>
      </c>
      <c r="H17" s="3"/>
      <c r="I17" s="13" t="s">
        <v>20</v>
      </c>
      <c r="J17" s="9" t="str">
        <f>+VLOOKUP(I17,[1]!таблЦены[#Data],4,0)</f>
        <v>С12/15</v>
      </c>
      <c r="K17" s="14" t="str">
        <f>+VLOOKUP(I17,[1]!таблЦены[#Data],5,0)</f>
        <v>1.415-1 в.1..</v>
      </c>
      <c r="L17" s="15" t="str">
        <f>+VLOOKUP(I17,[1]!таблЦены[#Data],2,0)</f>
        <v>м3</v>
      </c>
      <c r="M17" s="15">
        <f>+VLOOKUP(I17,[1]!таблЦены[#Data],3,0)</f>
        <v>0.6</v>
      </c>
      <c r="N17" s="39" t="s">
        <v>610</v>
      </c>
      <c r="O17" s="77">
        <f t="shared" si="0"/>
        <v>4599.0188679245284</v>
      </c>
    </row>
    <row r="18" spans="1:15" x14ac:dyDescent="0.25">
      <c r="A18" s="13" t="s">
        <v>21</v>
      </c>
      <c r="B18" s="9" t="str">
        <f>+VLOOKUP(A18,[1]!таблЦены[#Data],4,0)</f>
        <v>С18/22,5</v>
      </c>
      <c r="C18" s="14" t="str">
        <f>+VLOOKUP(A18,[1]!таблЦены[#Data],5,0)</f>
        <v>1.151.1-6 в.1</v>
      </c>
      <c r="D18" s="15" t="str">
        <f>+VLOOKUP(A18,[1]!таблЦены[#Data],2,0)</f>
        <v>м3</v>
      </c>
      <c r="E18" s="15">
        <f>+VLOOKUP(A18,[1]!таблЦены[#Data],3,0)</f>
        <v>0.60699999999999998</v>
      </c>
      <c r="F18" s="36">
        <f t="shared" ref="F18:F30" si="1">G18*1.12</f>
        <v>5955.0288</v>
      </c>
      <c r="G18" s="16" t="s">
        <v>611</v>
      </c>
      <c r="H18" s="22"/>
      <c r="I18" s="13" t="s">
        <v>22</v>
      </c>
      <c r="J18" s="9" t="str">
        <f>+VLOOKUP(I18,[1]!таблЦены[#Data],4,0)</f>
        <v>С12/15</v>
      </c>
      <c r="K18" s="14" t="str">
        <f>+VLOOKUP(I18,[1]!таблЦены[#Data],5,0)</f>
        <v>1.415-1 в.1..</v>
      </c>
      <c r="L18" s="15" t="str">
        <f>+VLOOKUP(I18,[1]!таблЦены[#Data],2,0)</f>
        <v>м3</v>
      </c>
      <c r="M18" s="15">
        <f>+VLOOKUP(I18,[1]!таблЦены[#Data],3,0)</f>
        <v>0.56999999999999995</v>
      </c>
      <c r="N18" s="39" t="s">
        <v>612</v>
      </c>
      <c r="O18" s="77">
        <f t="shared" si="0"/>
        <v>4373.4433962264156</v>
      </c>
    </row>
    <row r="19" spans="1:15" x14ac:dyDescent="0.25">
      <c r="A19" s="13" t="s">
        <v>23</v>
      </c>
      <c r="B19" s="9" t="str">
        <f>+VLOOKUP(A19,[1]!таблЦены[#Data],4,0)</f>
        <v>С18/22,5</v>
      </c>
      <c r="C19" s="14" t="str">
        <f>+VLOOKUP(A19,[1]!таблЦены[#Data],5,0)</f>
        <v>1.151.1-7 в.1</v>
      </c>
      <c r="D19" s="15" t="str">
        <f>+VLOOKUP(A19,[1]!таблЦены[#Data],2,0)</f>
        <v>м3</v>
      </c>
      <c r="E19" s="15">
        <f>+VLOOKUP(A19,[1]!таблЦены[#Data],3,0)</f>
        <v>0.68</v>
      </c>
      <c r="F19" s="36">
        <f t="shared" si="1"/>
        <v>7258.2048000000004</v>
      </c>
      <c r="G19" s="16" t="s">
        <v>613</v>
      </c>
      <c r="H19" s="22"/>
      <c r="I19" s="13" t="s">
        <v>24</v>
      </c>
      <c r="J19" s="9" t="str">
        <f>+VLOOKUP(I19,[1]!таблЦены[#Data],4,0)</f>
        <v>С12/15</v>
      </c>
      <c r="K19" s="14" t="str">
        <f>+VLOOKUP(I19,[1]!таблЦены[#Data],5,0)</f>
        <v>1.415-1 в.1..</v>
      </c>
      <c r="L19" s="15" t="str">
        <f>+VLOOKUP(I19,[1]!таблЦены[#Data],2,0)</f>
        <v>м3</v>
      </c>
      <c r="M19" s="15">
        <f>+VLOOKUP(I19,[1]!таблЦены[#Data],3,0)</f>
        <v>0.53</v>
      </c>
      <c r="N19" s="39" t="s">
        <v>614</v>
      </c>
      <c r="O19" s="77">
        <f t="shared" si="0"/>
        <v>4009.7830188679241</v>
      </c>
    </row>
    <row r="20" spans="1:15" x14ac:dyDescent="0.25">
      <c r="A20" s="13" t="s">
        <v>25</v>
      </c>
      <c r="B20" s="9" t="str">
        <f>+VLOOKUP(A20,[1]!таблЦены[#Data],4,0)</f>
        <v>С12/15</v>
      </c>
      <c r="C20" s="14" t="str">
        <f>+VLOOKUP(A20,[1]!таблЦены[#Data],5,0)</f>
        <v>1.251.1-4 в.1</v>
      </c>
      <c r="D20" s="15" t="str">
        <f>+VLOOKUP(A20,[1]!таблЦены[#Data],2,0)</f>
        <v>м3</v>
      </c>
      <c r="E20" s="15">
        <f>+VLOOKUP(A20,[1]!таблЦены[#Data],3,0)</f>
        <v>0.51700000000000002</v>
      </c>
      <c r="F20" s="36">
        <f t="shared" si="1"/>
        <v>5795.6192000000001</v>
      </c>
      <c r="G20" s="16" t="s">
        <v>615</v>
      </c>
      <c r="H20" s="22"/>
      <c r="I20" s="13" t="s">
        <v>26</v>
      </c>
      <c r="J20" s="9" t="str">
        <f>+VLOOKUP(I20,[1]!таблЦены[#Data],4,0)</f>
        <v>С12/15</v>
      </c>
      <c r="K20" s="14" t="str">
        <f>+VLOOKUP(I20,[1]!таблЦены[#Data],5,0)</f>
        <v>1.415-1 в.1..</v>
      </c>
      <c r="L20" s="15" t="str">
        <f>+VLOOKUP(I20,[1]!таблЦены[#Data],2,0)</f>
        <v>м3</v>
      </c>
      <c r="M20" s="15">
        <f>+VLOOKUP(I20,[1]!таблЦены[#Data],3,0)</f>
        <v>0.51</v>
      </c>
      <c r="N20" s="39" t="s">
        <v>616</v>
      </c>
      <c r="O20" s="77">
        <f t="shared" si="0"/>
        <v>3866.0283018867922</v>
      </c>
    </row>
    <row r="21" spans="1:15" x14ac:dyDescent="0.25">
      <c r="A21" s="13" t="s">
        <v>27</v>
      </c>
      <c r="B21" s="9" t="str">
        <f>+VLOOKUP(A21,[1]!таблЦены[#Data],4,0)</f>
        <v>С12/15</v>
      </c>
      <c r="C21" s="14" t="str">
        <f>+VLOOKUP(A21,[1]!таблЦены[#Data],5,0)</f>
        <v>1.251.1-4 в.1</v>
      </c>
      <c r="D21" s="15" t="str">
        <f>+VLOOKUP(A21,[1]!таблЦены[#Data],2,0)</f>
        <v>м3</v>
      </c>
      <c r="E21" s="15">
        <f>+VLOOKUP(A21,[1]!таблЦены[#Data],3,0)</f>
        <v>0.56599999999999995</v>
      </c>
      <c r="F21" s="36">
        <f t="shared" si="1"/>
        <v>6124.0592000000006</v>
      </c>
      <c r="G21" s="16" t="s">
        <v>617</v>
      </c>
      <c r="H21" s="22"/>
      <c r="I21" s="13" t="s">
        <v>28</v>
      </c>
      <c r="J21" s="9" t="str">
        <f>+VLOOKUP(I21,[1]!таблЦены[#Data],4,0)</f>
        <v>С18/22,5</v>
      </c>
      <c r="K21" s="14" t="str">
        <f>+VLOOKUP(I21,[1]!таблЦены[#Data],5,0)</f>
        <v>1.415-1 в.1..</v>
      </c>
      <c r="L21" s="15" t="str">
        <f>+VLOOKUP(I21,[1]!таблЦены[#Data],2,0)</f>
        <v>м3</v>
      </c>
      <c r="M21" s="15">
        <f>+VLOOKUP(I21,[1]!таблЦены[#Data],3,0)</f>
        <v>0.89</v>
      </c>
      <c r="N21" s="39" t="s">
        <v>618</v>
      </c>
      <c r="O21" s="77">
        <f t="shared" si="0"/>
        <v>8741.3018867924529</v>
      </c>
    </row>
    <row r="22" spans="1:15" x14ac:dyDescent="0.25">
      <c r="A22" s="13" t="s">
        <v>29</v>
      </c>
      <c r="B22" s="9" t="str">
        <f>+VLOOKUP(A22,[1]!таблЦены[#Data],4,0)</f>
        <v>С12/15</v>
      </c>
      <c r="C22" s="14" t="str">
        <f>+VLOOKUP(A22,[1]!таблЦены[#Data],5,0)</f>
        <v>1.251.1-4 в.1</v>
      </c>
      <c r="D22" s="15" t="str">
        <f>+VLOOKUP(A22,[1]!таблЦены[#Data],2,0)</f>
        <v>м3</v>
      </c>
      <c r="E22" s="15">
        <f>+VLOOKUP(A22,[1]!таблЦены[#Data],3,0)</f>
        <v>0.61499999999999999</v>
      </c>
      <c r="F22" s="36">
        <f t="shared" si="1"/>
        <v>7026.140800000001</v>
      </c>
      <c r="G22" s="16" t="s">
        <v>619</v>
      </c>
      <c r="H22" s="22"/>
      <c r="I22" s="13" t="s">
        <v>30</v>
      </c>
      <c r="J22" s="9" t="str">
        <f>+VLOOKUP(I22,[1]!таблЦены[#Data],4,0)</f>
        <v>С18/22,5</v>
      </c>
      <c r="K22" s="14" t="str">
        <f>+VLOOKUP(I22,[1]!таблЦены[#Data],5,0)</f>
        <v>1.415-1 в.1..</v>
      </c>
      <c r="L22" s="15" t="str">
        <f>+VLOOKUP(I22,[1]!таблЦены[#Data],2,0)</f>
        <v>м3</v>
      </c>
      <c r="M22" s="15">
        <f>+VLOOKUP(I22,[1]!таблЦены[#Data],3,0)</f>
        <v>0.75</v>
      </c>
      <c r="N22" s="39" t="s">
        <v>620</v>
      </c>
      <c r="O22" s="77">
        <f t="shared" si="0"/>
        <v>6467.3113207547167</v>
      </c>
    </row>
    <row r="23" spans="1:15" x14ac:dyDescent="0.25">
      <c r="A23" s="13" t="s">
        <v>31</v>
      </c>
      <c r="B23" s="9" t="str">
        <f>+VLOOKUP(A23,[1]!таблЦены[#Data],4,0)</f>
        <v>С12/15</v>
      </c>
      <c r="C23" s="14" t="str">
        <f>+VLOOKUP(A23,[1]!таблЦены[#Data],5,0)</f>
        <v>1.251.1-4 в.1</v>
      </c>
      <c r="D23" s="15" t="str">
        <f>+VLOOKUP(A23,[1]!таблЦены[#Data],2,0)</f>
        <v>м3</v>
      </c>
      <c r="E23" s="15">
        <f>+VLOOKUP(A23,[1]!таблЦены[#Data],3,0)</f>
        <v>0.55900000000000005</v>
      </c>
      <c r="F23" s="36">
        <f t="shared" si="1"/>
        <v>6829.7264000000014</v>
      </c>
      <c r="G23" s="16" t="s">
        <v>621</v>
      </c>
      <c r="H23" s="22"/>
      <c r="I23" s="13" t="s">
        <v>32</v>
      </c>
      <c r="J23" s="9" t="str">
        <f>+VLOOKUP(I23,[1]!таблЦены[#Data],4,0)</f>
        <v>С18/22,5</v>
      </c>
      <c r="K23" s="14" t="str">
        <f>+VLOOKUP(I23,[1]!таблЦены[#Data],5,0)</f>
        <v>1.415-1 в.1..</v>
      </c>
      <c r="L23" s="15" t="str">
        <f>+VLOOKUP(I23,[1]!таблЦены[#Data],2,0)</f>
        <v>м3</v>
      </c>
      <c r="M23" s="15">
        <f>+VLOOKUP(I23,[1]!таблЦены[#Data],3,0)</f>
        <v>0.71</v>
      </c>
      <c r="N23" s="39" t="s">
        <v>622</v>
      </c>
      <c r="O23" s="77">
        <f t="shared" si="0"/>
        <v>5996.8396226415089</v>
      </c>
    </row>
    <row r="24" spans="1:15" x14ac:dyDescent="0.25">
      <c r="A24" s="13" t="s">
        <v>33</v>
      </c>
      <c r="B24" s="9" t="str">
        <f>+VLOOKUP(A24,[1]!таблЦены[#Data],4,0)</f>
        <v>С12/15</v>
      </c>
      <c r="C24" s="14" t="str">
        <f>+VLOOKUP(A24,[1]!таблЦены[#Data],5,0)</f>
        <v>1.251.1-4 в.1</v>
      </c>
      <c r="D24" s="15" t="str">
        <f>+VLOOKUP(A24,[1]!таблЦены[#Data],2,0)</f>
        <v>м3</v>
      </c>
      <c r="E24" s="15">
        <f>+VLOOKUP(A24,[1]!таблЦены[#Data],3,0)</f>
        <v>0.61199999999999999</v>
      </c>
      <c r="F24" s="36">
        <f t="shared" si="1"/>
        <v>7220.3040000000001</v>
      </c>
      <c r="G24" s="16" t="s">
        <v>623</v>
      </c>
      <c r="H24" s="22"/>
      <c r="I24" s="13" t="s">
        <v>34</v>
      </c>
      <c r="J24" s="9" t="str">
        <f>+VLOOKUP(I24,[1]!таблЦены[#Data],4,0)</f>
        <v>С12/15</v>
      </c>
      <c r="K24" s="14" t="str">
        <f>+VLOOKUP(I24,[1]!таблЦены[#Data],5,0)</f>
        <v>1.415-1 в.1..</v>
      </c>
      <c r="L24" s="15" t="str">
        <f>+VLOOKUP(I24,[1]!таблЦены[#Data],2,0)</f>
        <v>м3</v>
      </c>
      <c r="M24" s="15">
        <f>+VLOOKUP(I24,[1]!таблЦены[#Data],3,0)</f>
        <v>0.66</v>
      </c>
      <c r="N24" s="39" t="s">
        <v>624</v>
      </c>
      <c r="O24" s="77">
        <f t="shared" si="0"/>
        <v>5475.9339622641501</v>
      </c>
    </row>
    <row r="25" spans="1:15" x14ac:dyDescent="0.25">
      <c r="A25" s="13" t="s">
        <v>35</v>
      </c>
      <c r="B25" s="9" t="str">
        <f>+VLOOKUP(A25,[1]!таблЦены[#Data],4,0)</f>
        <v>С20/25</v>
      </c>
      <c r="C25" s="14" t="str">
        <f>+VLOOKUP(A25,[1]!таблЦены[#Data],5,0)</f>
        <v>1.050.9-4.93</v>
      </c>
      <c r="D25" s="15" t="str">
        <f>+VLOOKUP(A25,[1]!таблЦены[#Data],2,0)</f>
        <v>м3</v>
      </c>
      <c r="E25" s="15">
        <f>+VLOOKUP(A25,[1]!таблЦены[#Data],3,0)</f>
        <v>0.9</v>
      </c>
      <c r="F25" s="36">
        <f t="shared" si="1"/>
        <v>14415.251200000002</v>
      </c>
      <c r="G25" s="16" t="s">
        <v>625</v>
      </c>
      <c r="H25" s="22"/>
      <c r="I25" s="13" t="s">
        <v>36</v>
      </c>
      <c r="J25" s="9" t="str">
        <f>+VLOOKUP(I25,[1]!таблЦены[#Data],4,0)</f>
        <v>С12/15</v>
      </c>
      <c r="K25" s="14" t="str">
        <f>+VLOOKUP(I25,[1]!таблЦены[#Data],5,0)</f>
        <v>1.415-1 в.1..</v>
      </c>
      <c r="L25" s="15" t="str">
        <f>+VLOOKUP(I25,[1]!таблЦены[#Data],2,0)</f>
        <v>м3</v>
      </c>
      <c r="M25" s="15">
        <f>+VLOOKUP(I25,[1]!таблЦены[#Data],3,0)</f>
        <v>0.64</v>
      </c>
      <c r="N25" s="39" t="s">
        <v>626</v>
      </c>
      <c r="O25" s="77">
        <f t="shared" si="0"/>
        <v>5277.132075471698</v>
      </c>
    </row>
    <row r="26" spans="1:15" x14ac:dyDescent="0.25">
      <c r="A26" s="13" t="s">
        <v>37</v>
      </c>
      <c r="B26" s="9" t="str">
        <f>+VLOOKUP(A26,[1]!таблЦены[#Data],4,0)</f>
        <v>С20/25</v>
      </c>
      <c r="C26" s="14" t="str">
        <f>+VLOOKUP(A26,[1]!таблЦены[#Data],5,0)</f>
        <v>1.050.9-4.93</v>
      </c>
      <c r="D26" s="15" t="str">
        <f>+VLOOKUP(A26,[1]!таблЦены[#Data],2,0)</f>
        <v>м3</v>
      </c>
      <c r="E26" s="15">
        <f>+VLOOKUP(A26,[1]!таблЦены[#Data],3,0)</f>
        <v>0.92</v>
      </c>
      <c r="F26" s="36">
        <f t="shared" si="1"/>
        <v>14570.337600000001</v>
      </c>
      <c r="G26" s="16" t="s">
        <v>627</v>
      </c>
      <c r="H26" s="22"/>
      <c r="I26" s="13" t="s">
        <v>38</v>
      </c>
      <c r="J26" s="9" t="str">
        <f>+VLOOKUP(I26,[1]!таблЦены[#Data],4,0)</f>
        <v>С12/15</v>
      </c>
      <c r="K26" s="14" t="str">
        <f>+VLOOKUP(I26,[1]!таблЦены[#Data],5,0)</f>
        <v>1.415-1 в.1..</v>
      </c>
      <c r="L26" s="15" t="str">
        <f>+VLOOKUP(I26,[1]!таблЦены[#Data],2,0)</f>
        <v>м3</v>
      </c>
      <c r="M26" s="15">
        <f>+VLOOKUP(I26,[1]!таблЦены[#Data],3,0)</f>
        <v>0.89</v>
      </c>
      <c r="N26" s="39" t="s">
        <v>628</v>
      </c>
      <c r="O26" s="77">
        <f t="shared" si="0"/>
        <v>7925.5377358490559</v>
      </c>
    </row>
    <row r="27" spans="1:15" x14ac:dyDescent="0.25">
      <c r="A27" s="13" t="s">
        <v>39</v>
      </c>
      <c r="B27" s="9" t="str">
        <f>+VLOOKUP(A27,[1]!таблЦены[#Data],4,0)</f>
        <v>С20/25</v>
      </c>
      <c r="C27" s="14" t="str">
        <f>+VLOOKUP(A27,[1]!таблЦены[#Data],5,0)</f>
        <v>1.050.9-4.93</v>
      </c>
      <c r="D27" s="15" t="str">
        <f>+VLOOKUP(A27,[1]!таблЦены[#Data],2,0)</f>
        <v>м3</v>
      </c>
      <c r="E27" s="15">
        <f>+VLOOKUP(A27,[1]!таблЦены[#Data],3,0)</f>
        <v>0.95</v>
      </c>
      <c r="F27" s="36">
        <f t="shared" si="1"/>
        <v>14756.5152</v>
      </c>
      <c r="G27" s="16" t="s">
        <v>629</v>
      </c>
      <c r="H27" s="22"/>
      <c r="I27" s="13" t="s">
        <v>40</v>
      </c>
      <c r="J27" s="9" t="str">
        <f>+VLOOKUP(I27,[1]!таблЦены[#Data],4,0)</f>
        <v>С12/15</v>
      </c>
      <c r="K27" s="14" t="str">
        <f>+VLOOKUP(I27,[1]!таблЦены[#Data],5,0)</f>
        <v>1.415-1 в.1..</v>
      </c>
      <c r="L27" s="15" t="str">
        <f>+VLOOKUP(I27,[1]!таблЦены[#Data],2,0)</f>
        <v>м3</v>
      </c>
      <c r="M27" s="15">
        <f>+VLOOKUP(I27,[1]!таблЦены[#Data],3,0)</f>
        <v>0.75</v>
      </c>
      <c r="N27" s="39" t="s">
        <v>630</v>
      </c>
      <c r="O27" s="77">
        <f t="shared" si="0"/>
        <v>6013.2075471698108</v>
      </c>
    </row>
    <row r="28" spans="1:15" x14ac:dyDescent="0.25">
      <c r="A28" s="13" t="s">
        <v>41</v>
      </c>
      <c r="B28" s="9" t="str">
        <f>+VLOOKUP(A28,[1]!таблЦены[#Data],4,0)</f>
        <v>С20/25</v>
      </c>
      <c r="C28" s="14" t="str">
        <f>+VLOOKUP(A28,[1]!таблЦены[#Data],5,0)</f>
        <v>1.050.9-4.93</v>
      </c>
      <c r="D28" s="15" t="str">
        <f>+VLOOKUP(A28,[1]!таблЦены[#Data],2,0)</f>
        <v>м3</v>
      </c>
      <c r="E28" s="15">
        <f>+VLOOKUP(A28,[1]!таблЦены[#Data],3,0)</f>
        <v>0.95</v>
      </c>
      <c r="F28" s="36">
        <f t="shared" si="1"/>
        <v>14972.372800000003</v>
      </c>
      <c r="G28" s="16" t="s">
        <v>631</v>
      </c>
      <c r="H28" s="22"/>
      <c r="I28" s="13" t="s">
        <v>42</v>
      </c>
      <c r="J28" s="9" t="str">
        <f>+VLOOKUP(I28,[1]!таблЦены[#Data],4,0)</f>
        <v>С18/22,5</v>
      </c>
      <c r="K28" s="14" t="str">
        <f>+VLOOKUP(I28,[1]!таблЦены[#Data],5,0)</f>
        <v>1.415-1 в.1..</v>
      </c>
      <c r="L28" s="15" t="str">
        <f>+VLOOKUP(I28,[1]!таблЦены[#Data],2,0)</f>
        <v>м3</v>
      </c>
      <c r="M28" s="15">
        <f>+VLOOKUP(I28,[1]!таблЦены[#Data],3,0)</f>
        <v>0.89</v>
      </c>
      <c r="N28" s="39" t="s">
        <v>632</v>
      </c>
      <c r="O28" s="77">
        <f t="shared" si="0"/>
        <v>9303.3962264150941</v>
      </c>
    </row>
    <row r="29" spans="1:15" x14ac:dyDescent="0.25">
      <c r="A29" s="13" t="s">
        <v>43</v>
      </c>
      <c r="B29" s="9" t="str">
        <f>+VLOOKUP(A29,[1]!таблЦены[#Data],4,0)</f>
        <v>С20/25</v>
      </c>
      <c r="C29" s="14" t="str">
        <f>+VLOOKUP(A29,[1]!таблЦены[#Data],5,0)</f>
        <v>1.050.9-4.93</v>
      </c>
      <c r="D29" s="15" t="str">
        <f>+VLOOKUP(A29,[1]!таблЦены[#Data],2,0)</f>
        <v>м3</v>
      </c>
      <c r="E29" s="15">
        <f>+VLOOKUP(A29,[1]!таблЦены[#Data],3,0)</f>
        <v>1</v>
      </c>
      <c r="F29" s="36">
        <f t="shared" si="1"/>
        <v>15801.139200000001</v>
      </c>
      <c r="G29" s="16" t="s">
        <v>633</v>
      </c>
      <c r="H29" s="22"/>
      <c r="I29" s="13" t="s">
        <v>44</v>
      </c>
      <c r="J29" s="9" t="str">
        <f>+VLOOKUP(I29,[1]!таблЦены[#Data],4,0)</f>
        <v>С18/22,5</v>
      </c>
      <c r="K29" s="14" t="str">
        <f>+VLOOKUP(I29,[1]!таблЦены[#Data],5,0)</f>
        <v>1.415-1 в.1..</v>
      </c>
      <c r="L29" s="15" t="str">
        <f>+VLOOKUP(I29,[1]!таблЦены[#Data],2,0)</f>
        <v>м3</v>
      </c>
      <c r="M29" s="15">
        <f>+VLOOKUP(I29,[1]!таблЦены[#Data],3,0)</f>
        <v>0.75</v>
      </c>
      <c r="N29" s="39" t="s">
        <v>634</v>
      </c>
      <c r="O29" s="77">
        <f t="shared" si="0"/>
        <v>7384.8018867924529</v>
      </c>
    </row>
    <row r="30" spans="1:15" x14ac:dyDescent="0.25">
      <c r="A30" s="23" t="s">
        <v>45</v>
      </c>
      <c r="B30" s="24" t="str">
        <f>+VLOOKUP(A30,[1]!таблЦены[#Data],4,0)</f>
        <v>С20/25</v>
      </c>
      <c r="C30" s="25" t="str">
        <f>+VLOOKUP(A30,[1]!таблЦены[#Data],5,0)</f>
        <v>1.050.9-4.93</v>
      </c>
      <c r="D30" s="26" t="str">
        <f>+VLOOKUP(A30,[1]!таблЦены[#Data],2,0)</f>
        <v>м3</v>
      </c>
      <c r="E30" s="26">
        <f>+VLOOKUP(A30,[1]!таблЦены[#Data],3,0)</f>
        <v>1</v>
      </c>
      <c r="F30" s="36">
        <f t="shared" si="1"/>
        <v>16147.028800000002</v>
      </c>
      <c r="G30" s="27" t="s">
        <v>635</v>
      </c>
      <c r="H30" s="22"/>
      <c r="I30" s="13" t="s">
        <v>46</v>
      </c>
      <c r="J30" s="9" t="str">
        <f>+VLOOKUP(I30,[1]!таблЦены[#Data],4,0)</f>
        <v>С18/22,5</v>
      </c>
      <c r="K30" s="14" t="str">
        <f>+VLOOKUP(I30,[1]!таблЦены[#Data],5,0)</f>
        <v>1.415-1 в.1..</v>
      </c>
      <c r="L30" s="15" t="str">
        <f>+VLOOKUP(I30,[1]!таблЦены[#Data],2,0)</f>
        <v>м3</v>
      </c>
      <c r="M30" s="15">
        <f>+VLOOKUP(I30,[1]!таблЦены[#Data],3,0)</f>
        <v>0.71</v>
      </c>
      <c r="N30" s="39" t="s">
        <v>636</v>
      </c>
      <c r="O30" s="77">
        <f t="shared" si="0"/>
        <v>6778.632075471698</v>
      </c>
    </row>
    <row r="31" spans="1:15" x14ac:dyDescent="0.25">
      <c r="A31" s="90" t="str">
        <f>VLOOKUP(A32,[1]!таблЦены[#Data],13,0)&amp;" (цены с "&amp;TEXT(VLOOKUP(A32,[1]!таблЦены[#Data],6,0),"ДД.ММ.ГГГГ")&amp;")"</f>
        <v>Лестничные площадки (цены с 01.10.2017)</v>
      </c>
      <c r="B31" s="90"/>
      <c r="C31" s="90"/>
      <c r="D31" s="90"/>
      <c r="E31" s="90"/>
      <c r="F31" s="90"/>
      <c r="G31" s="19"/>
      <c r="H31" s="22"/>
      <c r="I31" s="13" t="s">
        <v>47</v>
      </c>
      <c r="J31" s="9" t="str">
        <f>+VLOOKUP(I31,[1]!таблЦены[#Data],4,0)</f>
        <v>С18/22,5</v>
      </c>
      <c r="K31" s="14" t="str">
        <f>+VLOOKUP(I31,[1]!таблЦены[#Data],5,0)</f>
        <v>1.415-1 в.1..</v>
      </c>
      <c r="L31" s="15" t="str">
        <f>+VLOOKUP(I31,[1]!таблЦены[#Data],2,0)</f>
        <v>м3</v>
      </c>
      <c r="M31" s="15">
        <f>+VLOOKUP(I31,[1]!таблЦены[#Data],3,0)</f>
        <v>0.66</v>
      </c>
      <c r="N31" s="39" t="s">
        <v>637</v>
      </c>
      <c r="O31" s="77">
        <f t="shared" si="0"/>
        <v>6278.9716981132069</v>
      </c>
    </row>
    <row r="32" spans="1:15" x14ac:dyDescent="0.25">
      <c r="A32" s="8" t="s">
        <v>48</v>
      </c>
      <c r="B32" s="9" t="str">
        <f>+VLOOKUP(A32,[1]!таблЦены[#Data],4,0)</f>
        <v>С12/15</v>
      </c>
      <c r="C32" s="10" t="str">
        <f>+VLOOKUP(A32,[1]!таблЦены[#Data],5,0)</f>
        <v>1.152.1-8</v>
      </c>
      <c r="D32" s="11" t="str">
        <f>+VLOOKUP(A32,[1]!таблЦены[#Data],2,0)</f>
        <v>м3</v>
      </c>
      <c r="E32" s="11">
        <f>+VLOOKUP(A32,[1]!таблЦены[#Data],3,0)</f>
        <v>0.41399999999999998</v>
      </c>
      <c r="F32" s="12" t="s">
        <v>638</v>
      </c>
      <c r="G32" s="37">
        <f>F32/1.15</f>
        <v>3236.0782608695654</v>
      </c>
      <c r="H32" s="5"/>
      <c r="I32" s="13" t="s">
        <v>49</v>
      </c>
      <c r="J32" s="9" t="str">
        <f>+VLOOKUP(I32,[1]!таблЦены[#Data],4,0)</f>
        <v>С18/22,5</v>
      </c>
      <c r="K32" s="14" t="str">
        <f>+VLOOKUP(I32,[1]!таблЦены[#Data],5,0)</f>
        <v>1.415-1 в.1..</v>
      </c>
      <c r="L32" s="15" t="str">
        <f>+VLOOKUP(I32,[1]!таблЦены[#Data],2,0)</f>
        <v>м3</v>
      </c>
      <c r="M32" s="15">
        <f>+VLOOKUP(I32,[1]!таблЦены[#Data],3,0)</f>
        <v>0.64</v>
      </c>
      <c r="N32" s="39" t="s">
        <v>639</v>
      </c>
      <c r="O32" s="77">
        <f t="shared" si="0"/>
        <v>6160.7547169811314</v>
      </c>
    </row>
    <row r="33" spans="1:15" x14ac:dyDescent="0.25">
      <c r="A33" s="13" t="s">
        <v>50</v>
      </c>
      <c r="B33" s="9" t="str">
        <f>+VLOOKUP(A33,[1]!таблЦены[#Data],4,0)</f>
        <v>С12/15</v>
      </c>
      <c r="C33" s="14" t="str">
        <f>+VLOOKUP(A33,[1]!таблЦены[#Data],5,0)</f>
        <v>1.152.1-8</v>
      </c>
      <c r="D33" s="15" t="str">
        <f>+VLOOKUP(A33,[1]!таблЦены[#Data],2,0)</f>
        <v>м3</v>
      </c>
      <c r="E33" s="15">
        <f>+VLOOKUP(A33,[1]!таблЦены[#Data],3,0)</f>
        <v>0.48</v>
      </c>
      <c r="F33" s="16" t="s">
        <v>640</v>
      </c>
      <c r="G33" s="37">
        <f t="shared" ref="G33:G48" si="2">F33/1.15</f>
        <v>3754.652173913044</v>
      </c>
      <c r="H33" s="22"/>
      <c r="I33" s="13" t="s">
        <v>51</v>
      </c>
      <c r="J33" s="9" t="str">
        <f>+VLOOKUP(I33,[1]!таблЦены[#Data],4,0)</f>
        <v>С12/15</v>
      </c>
      <c r="K33" s="14" t="str">
        <f>+VLOOKUP(I33,[1]!таблЦены[#Data],5,0)</f>
        <v>1.415-1 в.1..</v>
      </c>
      <c r="L33" s="15" t="str">
        <f>+VLOOKUP(I33,[1]!таблЦены[#Data],2,0)</f>
        <v>м3</v>
      </c>
      <c r="M33" s="15">
        <f>+VLOOKUP(I33,[1]!таблЦены[#Data],3,0)</f>
        <v>0.32</v>
      </c>
      <c r="N33" s="39" t="s">
        <v>641</v>
      </c>
      <c r="O33" s="77">
        <f t="shared" si="0"/>
        <v>2590.150943396226</v>
      </c>
    </row>
    <row r="34" spans="1:15" x14ac:dyDescent="0.25">
      <c r="A34" s="13" t="s">
        <v>52</v>
      </c>
      <c r="B34" s="9" t="str">
        <f>+VLOOKUP(A34,[1]!таблЦены[#Data],4,0)</f>
        <v>С12/15</v>
      </c>
      <c r="C34" s="14" t="str">
        <f>+VLOOKUP(A34,[1]!таблЦены[#Data],5,0)</f>
        <v>1.152.1-8</v>
      </c>
      <c r="D34" s="15" t="str">
        <f>+VLOOKUP(A34,[1]!таблЦены[#Data],2,0)</f>
        <v>м3</v>
      </c>
      <c r="E34" s="15">
        <f>+VLOOKUP(A34,[1]!таблЦены[#Data],3,0)</f>
        <v>0.54700000000000004</v>
      </c>
      <c r="F34" s="16" t="s">
        <v>642</v>
      </c>
      <c r="G34" s="37">
        <f t="shared" si="2"/>
        <v>4175.3130434782606</v>
      </c>
      <c r="H34" s="22"/>
      <c r="I34" s="13" t="s">
        <v>53</v>
      </c>
      <c r="J34" s="9" t="str">
        <f>+VLOOKUP(I34,[1]!таблЦены[#Data],4,0)</f>
        <v>С12/15</v>
      </c>
      <c r="K34" s="14" t="str">
        <f>+VLOOKUP(I34,[1]!таблЦены[#Data],5,0)</f>
        <v>1.415-1 в.1..</v>
      </c>
      <c r="L34" s="15" t="str">
        <f>+VLOOKUP(I34,[1]!таблЦены[#Data],2,0)</f>
        <v>м3</v>
      </c>
      <c r="M34" s="15">
        <f>+VLOOKUP(I34,[1]!таблЦены[#Data],3,0)</f>
        <v>0.27</v>
      </c>
      <c r="N34" s="39" t="s">
        <v>643</v>
      </c>
      <c r="O34" s="77">
        <f t="shared" si="0"/>
        <v>2511.066037735849</v>
      </c>
    </row>
    <row r="35" spans="1:15" x14ac:dyDescent="0.25">
      <c r="A35" s="13" t="s">
        <v>54</v>
      </c>
      <c r="B35" s="9" t="str">
        <f>+VLOOKUP(A35,[1]!таблЦены[#Data],4,0)</f>
        <v>С12/15</v>
      </c>
      <c r="C35" s="14" t="str">
        <f>+VLOOKUP(A35,[1]!таблЦены[#Data],5,0)</f>
        <v>1.152.1-8</v>
      </c>
      <c r="D35" s="15" t="str">
        <f>+VLOOKUP(A35,[1]!таблЦены[#Data],2,0)</f>
        <v>м3</v>
      </c>
      <c r="E35" s="15">
        <f>+VLOOKUP(A35,[1]!таблЦены[#Data],3,0)</f>
        <v>0.46400000000000002</v>
      </c>
      <c r="F35" s="16" t="s">
        <v>644</v>
      </c>
      <c r="G35" s="37">
        <f t="shared" si="2"/>
        <v>3709.356521739131</v>
      </c>
      <c r="H35" s="22"/>
      <c r="I35" s="13" t="s">
        <v>55</v>
      </c>
      <c r="J35" s="9" t="str">
        <f>+VLOOKUP(I35,[1]!таблЦены[#Data],4,0)</f>
        <v>С12/15</v>
      </c>
      <c r="K35" s="14" t="str">
        <f>+VLOOKUP(I35,[1]!таблЦены[#Data],5,0)</f>
        <v>1.415-1 в.1..</v>
      </c>
      <c r="L35" s="15" t="str">
        <f>+VLOOKUP(I35,[1]!таблЦены[#Data],2,0)</f>
        <v>м3</v>
      </c>
      <c r="M35" s="15">
        <f>+VLOOKUP(I35,[1]!таблЦены[#Data],3,0)</f>
        <v>0.26</v>
      </c>
      <c r="N35" s="39" t="s">
        <v>645</v>
      </c>
      <c r="O35" s="77">
        <f t="shared" si="0"/>
        <v>2445.1886792452829</v>
      </c>
    </row>
    <row r="36" spans="1:15" x14ac:dyDescent="0.25">
      <c r="A36" s="13" t="s">
        <v>56</v>
      </c>
      <c r="B36" s="9" t="str">
        <f>+VLOOKUP(A36,[1]!таблЦены[#Data],4,0)</f>
        <v>С12/15</v>
      </c>
      <c r="C36" s="14" t="str">
        <f>+VLOOKUP(A36,[1]!таблЦены[#Data],5,0)</f>
        <v>1.152.1-8</v>
      </c>
      <c r="D36" s="15" t="str">
        <f>+VLOOKUP(A36,[1]!таблЦены[#Data],2,0)</f>
        <v>м3</v>
      </c>
      <c r="E36" s="15">
        <f>+VLOOKUP(A36,[1]!таблЦены[#Data],3,0)</f>
        <v>0.53800000000000003</v>
      </c>
      <c r="F36" s="16" t="s">
        <v>646</v>
      </c>
      <c r="G36" s="37">
        <f t="shared" si="2"/>
        <v>4329.3913043478269</v>
      </c>
      <c r="H36" s="22"/>
      <c r="I36" s="13" t="s">
        <v>57</v>
      </c>
      <c r="J36" s="9" t="str">
        <f>+VLOOKUP(I36,[1]!таблЦены[#Data],4,0)</f>
        <v>С12/15</v>
      </c>
      <c r="K36" s="14" t="str">
        <f>+VLOOKUP(I36,[1]!таблЦены[#Data],5,0)</f>
        <v>1.415-1 в.1..</v>
      </c>
      <c r="L36" s="15" t="str">
        <f>+VLOOKUP(I36,[1]!таблЦены[#Data],2,0)</f>
        <v>м3</v>
      </c>
      <c r="M36" s="15">
        <f>+VLOOKUP(I36,[1]!таблЦены[#Data],3,0)</f>
        <v>0.24</v>
      </c>
      <c r="N36" s="39" t="s">
        <v>647</v>
      </c>
      <c r="O36" s="77">
        <f t="shared" si="0"/>
        <v>2318.9150943396226</v>
      </c>
    </row>
    <row r="37" spans="1:15" x14ac:dyDescent="0.25">
      <c r="A37" s="13" t="s">
        <v>58</v>
      </c>
      <c r="B37" s="9" t="str">
        <f>+VLOOKUP(A37,[1]!таблЦены[#Data],4,0)</f>
        <v>С12/15</v>
      </c>
      <c r="C37" s="14" t="str">
        <f>+VLOOKUP(A37,[1]!таблЦены[#Data],5,0)</f>
        <v>1.152.1-8</v>
      </c>
      <c r="D37" s="15" t="str">
        <f>+VLOOKUP(A37,[1]!таблЦены[#Data],2,0)</f>
        <v>м3</v>
      </c>
      <c r="E37" s="15">
        <f>+VLOOKUP(A37,[1]!таблЦены[#Data],3,0)</f>
        <v>0.61299999999999999</v>
      </c>
      <c r="F37" s="16" t="s">
        <v>648</v>
      </c>
      <c r="G37" s="37">
        <f t="shared" si="2"/>
        <v>4819.2086956521744</v>
      </c>
      <c r="H37" s="5"/>
      <c r="I37" s="13" t="s">
        <v>59</v>
      </c>
      <c r="J37" s="9" t="str">
        <f>+VLOOKUP(I37,[1]!таблЦены[#Data],4,0)</f>
        <v>С12/15</v>
      </c>
      <c r="K37" s="14" t="str">
        <f>+VLOOKUP(I37,[1]!таблЦены[#Data],5,0)</f>
        <v>1.415-1 в.1..</v>
      </c>
      <c r="L37" s="15" t="str">
        <f>+VLOOKUP(I37,[1]!таблЦены[#Data],2,0)</f>
        <v>м3</v>
      </c>
      <c r="M37" s="15">
        <f>+VLOOKUP(I37,[1]!таблЦены[#Data],3,0)</f>
        <v>0.23</v>
      </c>
      <c r="N37" s="39" t="s">
        <v>649</v>
      </c>
      <c r="O37" s="77">
        <f t="shared" si="0"/>
        <v>2266.566037735849</v>
      </c>
    </row>
    <row r="38" spans="1:15" x14ac:dyDescent="0.25">
      <c r="A38" s="13" t="s">
        <v>60</v>
      </c>
      <c r="B38" s="9" t="str">
        <f>+VLOOKUP(A38,[1]!таблЦены[#Data],4,0)</f>
        <v>С18/22,5</v>
      </c>
      <c r="C38" s="14" t="str">
        <f>+VLOOKUP(A38,[1]!таблЦены[#Data],5,0)</f>
        <v>1.050.9-4.93.вып.1</v>
      </c>
      <c r="D38" s="15" t="str">
        <f>+VLOOKUP(A38,[1]!таблЦены[#Data],2,0)</f>
        <v>м3</v>
      </c>
      <c r="E38" s="15">
        <f>+VLOOKUP(A38,[1]!таблЦены[#Data],3,0)</f>
        <v>0.2</v>
      </c>
      <c r="F38" s="16" t="s">
        <v>650</v>
      </c>
      <c r="G38" s="37">
        <f t="shared" si="2"/>
        <v>2057.3826086956519</v>
      </c>
      <c r="H38" s="22"/>
      <c r="I38" s="13" t="s">
        <v>61</v>
      </c>
      <c r="J38" s="9" t="str">
        <f>+VLOOKUP(I38,[1]!таблЦены[#Data],4,0)</f>
        <v>С12/15</v>
      </c>
      <c r="K38" s="14" t="str">
        <f>+VLOOKUP(I38,[1]!таблЦены[#Data],5,0)</f>
        <v>1.415-1 в.1..</v>
      </c>
      <c r="L38" s="15" t="str">
        <f>+VLOOKUP(I38,[1]!таблЦены[#Data],2,0)</f>
        <v>м3</v>
      </c>
      <c r="M38" s="15">
        <f>+VLOOKUP(I38,[1]!таблЦены[#Data],3,0)</f>
        <v>0.41</v>
      </c>
      <c r="N38" s="39" t="s">
        <v>651</v>
      </c>
      <c r="O38" s="77">
        <f t="shared" si="0"/>
        <v>2873.9245283018868</v>
      </c>
    </row>
    <row r="39" spans="1:15" x14ac:dyDescent="0.25">
      <c r="A39" s="13" t="s">
        <v>62</v>
      </c>
      <c r="B39" s="9" t="str">
        <f>+VLOOKUP(A39,[1]!таблЦены[#Data],4,0)</f>
        <v>С18/22,5</v>
      </c>
      <c r="C39" s="14" t="str">
        <f>+VLOOKUP(A39,[1]!таблЦены[#Data],5,0)</f>
        <v>1.050.9-4.93.вып.1</v>
      </c>
      <c r="D39" s="15" t="str">
        <f>+VLOOKUP(A39,[1]!таблЦены[#Data],2,0)</f>
        <v>м3</v>
      </c>
      <c r="E39" s="15">
        <f>+VLOOKUP(A39,[1]!таблЦены[#Data],3,0)</f>
        <v>0.24</v>
      </c>
      <c r="F39" s="16" t="s">
        <v>652</v>
      </c>
      <c r="G39" s="37">
        <f t="shared" si="2"/>
        <v>2349.2521739130434</v>
      </c>
      <c r="H39" s="22"/>
      <c r="I39" s="13" t="s">
        <v>63</v>
      </c>
      <c r="J39" s="9" t="str">
        <f>+VLOOKUP(I39,[1]!таблЦены[#Data],4,0)</f>
        <v>С12/15</v>
      </c>
      <c r="K39" s="14" t="str">
        <f>+VLOOKUP(I39,[1]!таблЦены[#Data],5,0)</f>
        <v>1.415-1 в.1..</v>
      </c>
      <c r="L39" s="15" t="str">
        <f>+VLOOKUP(I39,[1]!таблЦены[#Data],2,0)</f>
        <v>м3</v>
      </c>
      <c r="M39" s="15">
        <f>+VLOOKUP(I39,[1]!таблЦены[#Data],3,0)</f>
        <v>0.35</v>
      </c>
      <c r="N39" s="39" t="s">
        <v>653</v>
      </c>
      <c r="O39" s="77">
        <f t="shared" si="0"/>
        <v>2824.4245283018863</v>
      </c>
    </row>
    <row r="40" spans="1:15" x14ac:dyDescent="0.25">
      <c r="A40" s="13" t="s">
        <v>64</v>
      </c>
      <c r="B40" s="9" t="str">
        <f>+VLOOKUP(A40,[1]!таблЦены[#Data],4,0)</f>
        <v>С18/22,5</v>
      </c>
      <c r="C40" s="14" t="str">
        <f>+VLOOKUP(A40,[1]!таблЦены[#Data],5,0)</f>
        <v>1.050.9-4.93.вып.1</v>
      </c>
      <c r="D40" s="15" t="str">
        <f>+VLOOKUP(A40,[1]!таблЦены[#Data],2,0)</f>
        <v>м3</v>
      </c>
      <c r="E40" s="15">
        <f>+VLOOKUP(A40,[1]!таблЦены[#Data],3,0)</f>
        <v>0.24</v>
      </c>
      <c r="F40" s="16" t="s">
        <v>654</v>
      </c>
      <c r="G40" s="37">
        <f t="shared" si="2"/>
        <v>2362.3739130434783</v>
      </c>
      <c r="H40" s="22"/>
      <c r="I40" s="13" t="s">
        <v>65</v>
      </c>
      <c r="J40" s="9" t="str">
        <f>+VLOOKUP(I40,[1]!таблЦены[#Data],4,0)</f>
        <v>С12/15</v>
      </c>
      <c r="K40" s="14" t="str">
        <f>+VLOOKUP(I40,[1]!таблЦены[#Data],5,0)</f>
        <v>1.415-1 в.1..</v>
      </c>
      <c r="L40" s="15" t="str">
        <f>+VLOOKUP(I40,[1]!таблЦены[#Data],2,0)</f>
        <v>м3</v>
      </c>
      <c r="M40" s="15">
        <f>+VLOOKUP(I40,[1]!таблЦены[#Data],3,0)</f>
        <v>0.33</v>
      </c>
      <c r="N40" s="39" t="s">
        <v>655</v>
      </c>
      <c r="O40" s="77">
        <f t="shared" si="0"/>
        <v>2736.9716981132074</v>
      </c>
    </row>
    <row r="41" spans="1:15" x14ac:dyDescent="0.25">
      <c r="A41" s="13" t="s">
        <v>66</v>
      </c>
      <c r="B41" s="9" t="str">
        <f>+VLOOKUP(A41,[1]!таблЦены[#Data],4,0)</f>
        <v>С18/22,5</v>
      </c>
      <c r="C41" s="14" t="str">
        <f>+VLOOKUP(A41,[1]!таблЦены[#Data],5,0)</f>
        <v>1.050.9-4.93вып.1</v>
      </c>
      <c r="D41" s="15" t="str">
        <f>+VLOOKUP(A41,[1]!таблЦены[#Data],2,0)</f>
        <v>м3</v>
      </c>
      <c r="E41" s="15">
        <f>+VLOOKUP(A41,[1]!таблЦены[#Data],3,0)</f>
        <v>0.3</v>
      </c>
      <c r="F41" s="16" t="s">
        <v>656</v>
      </c>
      <c r="G41" s="37">
        <f t="shared" si="2"/>
        <v>2804.3739130434788</v>
      </c>
      <c r="H41" s="22"/>
      <c r="I41" s="13" t="s">
        <v>67</v>
      </c>
      <c r="J41" s="9" t="str">
        <f>+VLOOKUP(I41,[1]!таблЦены[#Data],4,0)</f>
        <v>С12/15</v>
      </c>
      <c r="K41" s="14" t="str">
        <f>+VLOOKUP(I41,[1]!таблЦены[#Data],5,0)</f>
        <v>1.415-1 в.1..</v>
      </c>
      <c r="L41" s="15" t="str">
        <f>+VLOOKUP(I41,[1]!таблЦены[#Data],2,0)</f>
        <v>м3</v>
      </c>
      <c r="M41" s="15">
        <f>+VLOOKUP(I41,[1]!таблЦены[#Data],3,0)</f>
        <v>0.31</v>
      </c>
      <c r="N41" s="39" t="s">
        <v>657</v>
      </c>
      <c r="O41" s="77">
        <f t="shared" si="0"/>
        <v>2565.5566037735844</v>
      </c>
    </row>
    <row r="42" spans="1:15" x14ac:dyDescent="0.25">
      <c r="A42" s="13" t="s">
        <v>68</v>
      </c>
      <c r="B42" s="9" t="str">
        <f>+VLOOKUP(A42,[1]!таблЦены[#Data],4,0)</f>
        <v>С18/22,5</v>
      </c>
      <c r="C42" s="14" t="str">
        <f>+VLOOKUP(A42,[1]!таблЦены[#Data],5,0)</f>
        <v>1.050.9-4.93вып.1</v>
      </c>
      <c r="D42" s="15" t="str">
        <f>+VLOOKUP(A42,[1]!таблЦены[#Data],2,0)</f>
        <v>м3</v>
      </c>
      <c r="E42" s="15">
        <f>+VLOOKUP(A42,[1]!таблЦены[#Data],3,0)</f>
        <v>0.31</v>
      </c>
      <c r="F42" s="16" t="s">
        <v>658</v>
      </c>
      <c r="G42" s="37">
        <f t="shared" si="2"/>
        <v>2961.8</v>
      </c>
      <c r="H42" s="22"/>
      <c r="I42" s="23" t="s">
        <v>69</v>
      </c>
      <c r="J42" s="9" t="str">
        <f>+VLOOKUP(I42,[1]!таблЦены[#Data],4,0)</f>
        <v>С12/15</v>
      </c>
      <c r="K42" s="25" t="str">
        <f>+VLOOKUP(I42,[1]!таблЦены[#Data],5,0)</f>
        <v>1.415-1 в.1..</v>
      </c>
      <c r="L42" s="26" t="str">
        <f>+VLOOKUP(I42,[1]!таблЦены[#Data],2,0)</f>
        <v>м3</v>
      </c>
      <c r="M42" s="26">
        <f>+VLOOKUP(I42,[1]!таблЦены[#Data],3,0)</f>
        <v>0.3</v>
      </c>
      <c r="N42" s="40" t="s">
        <v>659</v>
      </c>
      <c r="O42" s="77">
        <f t="shared" si="0"/>
        <v>2581.9811320754716</v>
      </c>
    </row>
    <row r="43" spans="1:15" x14ac:dyDescent="0.25">
      <c r="A43" s="13" t="s">
        <v>70</v>
      </c>
      <c r="B43" s="9" t="str">
        <f>+VLOOKUP(A43,[1]!таблЦены[#Data],4,0)</f>
        <v>С12/15</v>
      </c>
      <c r="C43" s="14" t="str">
        <f>+VLOOKUP(A43,[1]!таблЦены[#Data],5,0)</f>
        <v>1.252.1-4</v>
      </c>
      <c r="D43" s="15" t="str">
        <f>+VLOOKUP(A43,[1]!таблЦены[#Data],2,0)</f>
        <v>м3</v>
      </c>
      <c r="E43" s="15">
        <f>+VLOOKUP(A43,[1]!таблЦены[#Data],3,0)</f>
        <v>0.35799999999999998</v>
      </c>
      <c r="F43" s="16" t="s">
        <v>660</v>
      </c>
      <c r="G43" s="37">
        <f t="shared" si="2"/>
        <v>3002.2260869565221</v>
      </c>
      <c r="H43" s="22"/>
      <c r="I43" s="90" t="str">
        <f>VLOOKUP(I44,[1]!таблЦены[#Data],13,0)&amp;" (цены с "&amp;TEXT(VLOOKUP(I44,[1]!таблЦены[#Data],6,0),"ДД.ММ.ГГГГ")&amp;")"</f>
        <v>Перемычки (цены с 01.10.2017)</v>
      </c>
      <c r="J43" s="90"/>
      <c r="K43" s="90"/>
      <c r="L43" s="90"/>
      <c r="M43" s="90"/>
      <c r="N43" s="90"/>
      <c r="O43" s="78"/>
    </row>
    <row r="44" spans="1:15" x14ac:dyDescent="0.25">
      <c r="A44" s="13" t="s">
        <v>71</v>
      </c>
      <c r="B44" s="9" t="str">
        <f>+VLOOKUP(A44,[1]!таблЦены[#Data],4,0)</f>
        <v>С12/15</v>
      </c>
      <c r="C44" s="14" t="str">
        <f>+VLOOKUP(A44,[1]!таблЦены[#Data],5,0)</f>
        <v>1.252.1-4</v>
      </c>
      <c r="D44" s="15" t="str">
        <f>+VLOOKUP(A44,[1]!таблЦены[#Data],2,0)</f>
        <v>м3</v>
      </c>
      <c r="E44" s="15">
        <f>+VLOOKUP(A44,[1]!таблЦены[#Data],3,0)</f>
        <v>0.39400000000000002</v>
      </c>
      <c r="F44" s="16" t="s">
        <v>661</v>
      </c>
      <c r="G44" s="37">
        <f t="shared" si="2"/>
        <v>3230.6260869565217</v>
      </c>
      <c r="H44" s="22"/>
      <c r="I44" s="8" t="s">
        <v>72</v>
      </c>
      <c r="J44" s="9" t="str">
        <f>+VLOOKUP(I44,[1]!таблЦены[#Data],4,0)</f>
        <v>С12/15</v>
      </c>
      <c r="K44" s="10" t="str">
        <f>+VLOOKUP(I44,[1]!таблЦены[#Data],5,0)</f>
        <v>Б1.038.1-1 в.1</v>
      </c>
      <c r="L44" s="11" t="str">
        <f>+VLOOKUP(I44,[1]!таблЦены[#Data],2,0)</f>
        <v>м3</v>
      </c>
      <c r="M44" s="11">
        <f>+VLOOKUP(I44,[1]!таблЦены[#Data],3,0)</f>
        <v>8.0000000000000002E-3</v>
      </c>
      <c r="N44" s="38" t="s">
        <v>662</v>
      </c>
      <c r="O44" s="42">
        <f t="shared" ref="O44:O82" si="3">N44/1.1</f>
        <v>124.47272727272725</v>
      </c>
    </row>
    <row r="45" spans="1:15" x14ac:dyDescent="0.25">
      <c r="A45" s="13" t="s">
        <v>73</v>
      </c>
      <c r="B45" s="9" t="str">
        <f>+VLOOKUP(A45,[1]!таблЦены[#Data],4,0)</f>
        <v>С12/15</v>
      </c>
      <c r="C45" s="14" t="str">
        <f>+VLOOKUP(A45,[1]!таблЦены[#Data],5,0)</f>
        <v>1.252.1-4</v>
      </c>
      <c r="D45" s="15" t="str">
        <f>+VLOOKUP(A45,[1]!таблЦены[#Data],2,0)</f>
        <v>м3</v>
      </c>
      <c r="E45" s="15">
        <f>+VLOOKUP(A45,[1]!таблЦены[#Data],3,0)</f>
        <v>0.43</v>
      </c>
      <c r="F45" s="16" t="s">
        <v>663</v>
      </c>
      <c r="G45" s="37">
        <f t="shared" si="2"/>
        <v>3392.8173913043479</v>
      </c>
      <c r="H45" s="22"/>
      <c r="I45" s="13" t="s">
        <v>74</v>
      </c>
      <c r="J45" s="9" t="str">
        <f>+VLOOKUP(I45,[1]!таблЦены[#Data],4,0)</f>
        <v>С12/15</v>
      </c>
      <c r="K45" s="14" t="str">
        <f>+VLOOKUP(I45,[1]!таблЦены[#Data],5,0)</f>
        <v>Б1.038.1-1 в.1..</v>
      </c>
      <c r="L45" s="15" t="str">
        <f>+VLOOKUP(I45,[1]!таблЦены[#Data],2,0)</f>
        <v>м3</v>
      </c>
      <c r="M45" s="15">
        <f>+VLOOKUP(I45,[1]!таблЦены[#Data],3,0)</f>
        <v>0.01</v>
      </c>
      <c r="N45" s="39" t="s">
        <v>664</v>
      </c>
      <c r="O45" s="42">
        <f t="shared" si="3"/>
        <v>145.06363636363633</v>
      </c>
    </row>
    <row r="46" spans="1:15" x14ac:dyDescent="0.25">
      <c r="A46" s="13" t="s">
        <v>75</v>
      </c>
      <c r="B46" s="9" t="str">
        <f>+VLOOKUP(A46,[1]!таблЦены[#Data],4,0)</f>
        <v>С12/15</v>
      </c>
      <c r="C46" s="14" t="str">
        <f>+VLOOKUP(A46,[1]!таблЦены[#Data],5,0)</f>
        <v>1.252.1-4</v>
      </c>
      <c r="D46" s="15" t="str">
        <f>+VLOOKUP(A46,[1]!таблЦены[#Data],2,0)</f>
        <v>м3</v>
      </c>
      <c r="E46" s="15">
        <f>+VLOOKUP(A46,[1]!таблЦены[#Data],3,0)</f>
        <v>0.438</v>
      </c>
      <c r="F46" s="16" t="s">
        <v>665</v>
      </c>
      <c r="G46" s="37">
        <f t="shared" si="2"/>
        <v>3767.8956521739133</v>
      </c>
      <c r="H46" s="22"/>
      <c r="I46" s="13" t="s">
        <v>76</v>
      </c>
      <c r="J46" s="9" t="str">
        <f>+VLOOKUP(I46,[1]!таблЦены[#Data],4,0)</f>
        <v>С12/15</v>
      </c>
      <c r="K46" s="14" t="str">
        <f>+VLOOKUP(I46,[1]!таблЦены[#Data],5,0)</f>
        <v>Б1.038.1-1 в.3..</v>
      </c>
      <c r="L46" s="15" t="str">
        <f>+VLOOKUP(I46,[1]!таблЦены[#Data],2,0)</f>
        <v>м3</v>
      </c>
      <c r="M46" s="15">
        <f>+VLOOKUP(I46,[1]!таблЦены[#Data],3,0)</f>
        <v>0.19400000000000001</v>
      </c>
      <c r="N46" s="39" t="s">
        <v>666</v>
      </c>
      <c r="O46" s="42">
        <f t="shared" si="3"/>
        <v>1934.3181818181818</v>
      </c>
    </row>
    <row r="47" spans="1:15" x14ac:dyDescent="0.25">
      <c r="A47" s="13" t="s">
        <v>77</v>
      </c>
      <c r="B47" s="9" t="str">
        <f>+VLOOKUP(A47,[1]!таблЦены[#Data],4,0)</f>
        <v>С12/15</v>
      </c>
      <c r="C47" s="14" t="str">
        <f>+VLOOKUP(A47,[1]!таблЦены[#Data],5,0)</f>
        <v>1.252.1-4</v>
      </c>
      <c r="D47" s="15" t="str">
        <f>+VLOOKUP(A47,[1]!таблЦены[#Data],2,0)</f>
        <v>м3</v>
      </c>
      <c r="E47" s="15">
        <f>+VLOOKUP(A47,[1]!таблЦены[#Data],3,0)</f>
        <v>0.47799999999999998</v>
      </c>
      <c r="F47" s="16" t="s">
        <v>667</v>
      </c>
      <c r="G47" s="37">
        <f t="shared" si="2"/>
        <v>4017.9913043478259</v>
      </c>
      <c r="H47" s="22"/>
      <c r="I47" s="13" t="s">
        <v>78</v>
      </c>
      <c r="J47" s="9" t="str">
        <f>+VLOOKUP(I47,[1]!таблЦены[#Data],4,0)</f>
        <v>С12/15</v>
      </c>
      <c r="K47" s="14" t="str">
        <f>+VLOOKUP(I47,[1]!таблЦены[#Data],5,0)</f>
        <v>Б1.038.1-1 в.3..</v>
      </c>
      <c r="L47" s="15" t="str">
        <f>+VLOOKUP(I47,[1]!таблЦены[#Data],2,0)</f>
        <v>м3</v>
      </c>
      <c r="M47" s="15">
        <f>+VLOOKUP(I47,[1]!таблЦены[#Data],3,0)</f>
        <v>0.21099999999999999</v>
      </c>
      <c r="N47" s="39" t="s">
        <v>668</v>
      </c>
      <c r="O47" s="42">
        <f t="shared" si="3"/>
        <v>2086.3454545454542</v>
      </c>
    </row>
    <row r="48" spans="1:15" x14ac:dyDescent="0.25">
      <c r="A48" s="23" t="s">
        <v>79</v>
      </c>
      <c r="B48" s="9" t="str">
        <f>+VLOOKUP(A48,[1]!таблЦены[#Data],4,0)</f>
        <v>С12/15</v>
      </c>
      <c r="C48" s="25" t="str">
        <f>+VLOOKUP(A48,[1]!таблЦены[#Data],5,0)</f>
        <v>1.252.1-4</v>
      </c>
      <c r="D48" s="26" t="str">
        <f>+VLOOKUP(A48,[1]!таблЦены[#Data],2,0)</f>
        <v>м3</v>
      </c>
      <c r="E48" s="26">
        <f>+VLOOKUP(A48,[1]!таблЦены[#Data],3,0)</f>
        <v>0.52600000000000002</v>
      </c>
      <c r="F48" s="27" t="s">
        <v>669</v>
      </c>
      <c r="G48" s="37">
        <f t="shared" si="2"/>
        <v>4333.4782608695659</v>
      </c>
      <c r="H48" s="22"/>
      <c r="I48" s="13" t="s">
        <v>80</v>
      </c>
      <c r="J48" s="9" t="str">
        <f>+VLOOKUP(I48,[1]!таблЦены[#Data],4,0)</f>
        <v>С12/15</v>
      </c>
      <c r="K48" s="14" t="str">
        <f>+VLOOKUP(I48,[1]!таблЦены[#Data],5,0)</f>
        <v>Б1.038.1-1 в.2</v>
      </c>
      <c r="L48" s="15" t="str">
        <f>+VLOOKUP(I48,[1]!таблЦены[#Data],2,0)</f>
        <v>м3</v>
      </c>
      <c r="M48" s="15">
        <f>+VLOOKUP(I48,[1]!таблЦены[#Data],3,0)</f>
        <v>0.03</v>
      </c>
      <c r="N48" s="39" t="s">
        <v>670</v>
      </c>
      <c r="O48" s="42">
        <f t="shared" si="3"/>
        <v>218.70909090909089</v>
      </c>
    </row>
    <row r="49" spans="1:15" x14ac:dyDescent="0.25">
      <c r="A49" s="90" t="str">
        <f>VLOOKUP(A53,[1]!таблЦены[#Data],13,0)&amp;" и "&amp;VLOOKUP(A50,[1]!таблЦены[#Data],13,0)&amp;" (цены с "&amp;TEXT(VLOOKUP(A50,[1]!таблЦены[#Data],6,0),"ДД.ММ.ГГГГ")&amp;")"</f>
        <v>Ступени ж/бетонные и Проступи (цены с 01.10.2017)</v>
      </c>
      <c r="B49" s="90"/>
      <c r="C49" s="90"/>
      <c r="D49" s="90"/>
      <c r="E49" s="90"/>
      <c r="F49" s="90"/>
      <c r="G49" s="19"/>
      <c r="H49" s="22"/>
      <c r="I49" s="13" t="s">
        <v>81</v>
      </c>
      <c r="J49" s="9" t="str">
        <f>+VLOOKUP(I49,[1]!таблЦены[#Data],4,0)</f>
        <v>С12/15</v>
      </c>
      <c r="K49" s="14" t="str">
        <f>+VLOOKUP(I49,[1]!таблЦены[#Data],5,0)</f>
        <v>Б1.038.1-1 в.1</v>
      </c>
      <c r="L49" s="15" t="str">
        <f>+VLOOKUP(I49,[1]!таблЦены[#Data],2,0)</f>
        <v>м3</v>
      </c>
      <c r="M49" s="15">
        <f>+VLOOKUP(I49,[1]!таблЦены[#Data],3,0)</f>
        <v>1.7000000000000001E-2</v>
      </c>
      <c r="N49" s="39" t="s">
        <v>671</v>
      </c>
      <c r="O49" s="42">
        <f t="shared" si="3"/>
        <v>162.93636363636361</v>
      </c>
    </row>
    <row r="50" spans="1:15" x14ac:dyDescent="0.25">
      <c r="A50" s="8" t="s">
        <v>82</v>
      </c>
      <c r="B50" s="9" t="str">
        <f>+VLOOKUP(A50,[1]!таблЦены[#Data],4,0)</f>
        <v>С18/22,5</v>
      </c>
      <c r="C50" s="10" t="str">
        <f>+VLOOKUP(A50,[1]!таблЦены[#Data],5,0)</f>
        <v>Б1.055.1-4.13</v>
      </c>
      <c r="D50" s="11" t="str">
        <f>+VLOOKUP(A50,[1]!таблЦены[#Data],2,0)</f>
        <v>м3</v>
      </c>
      <c r="E50" s="11">
        <f>+VLOOKUP(A50,[1]!таблЦены[#Data],3,0)</f>
        <v>1.3599999999999999E-2</v>
      </c>
      <c r="F50" s="12" t="s">
        <v>672</v>
      </c>
      <c r="G50" s="37">
        <f>F50*1.1</f>
        <v>686.45500000000004</v>
      </c>
      <c r="H50" s="22"/>
      <c r="I50" s="13" t="s">
        <v>83</v>
      </c>
      <c r="J50" s="9" t="str">
        <f>+VLOOKUP(I50,[1]!таблЦены[#Data],4,0)</f>
        <v>С12/15</v>
      </c>
      <c r="K50" s="14" t="str">
        <f>+VLOOKUP(I50,[1]!таблЦены[#Data],5,0)</f>
        <v>Б1.038.1-1 в.1</v>
      </c>
      <c r="L50" s="15" t="str">
        <f>+VLOOKUP(I50,[1]!таблЦены[#Data],2,0)</f>
        <v>м3</v>
      </c>
      <c r="M50" s="15">
        <f>+VLOOKUP(I50,[1]!таблЦены[#Data],3,0)</f>
        <v>2.1999999999999999E-2</v>
      </c>
      <c r="N50" s="39" t="s">
        <v>673</v>
      </c>
      <c r="O50" s="42">
        <f t="shared" si="3"/>
        <v>178.79999999999998</v>
      </c>
    </row>
    <row r="51" spans="1:15" x14ac:dyDescent="0.25">
      <c r="A51" s="13" t="s">
        <v>84</v>
      </c>
      <c r="B51" s="9" t="str">
        <f>+VLOOKUP(A51,[1]!таблЦены[#Data],4,0)</f>
        <v>С18/22,5</v>
      </c>
      <c r="C51" s="14" t="str">
        <f>+VLOOKUP(A51,[1]!таблЦены[#Data],5,0)</f>
        <v>Б1.055.1-4.13</v>
      </c>
      <c r="D51" s="15" t="str">
        <f>+VLOOKUP(A51,[1]!таблЦены[#Data],2,0)</f>
        <v>м3</v>
      </c>
      <c r="E51" s="15">
        <f>+VLOOKUP(A51,[1]!таблЦены[#Data],3,0)</f>
        <v>1.49E-2</v>
      </c>
      <c r="F51" s="16" t="s">
        <v>674</v>
      </c>
      <c r="G51" s="37">
        <f t="shared" ref="G51:G57" si="4">F51*1.1</f>
        <v>751.34400000000005</v>
      </c>
      <c r="H51" s="22"/>
      <c r="I51" s="13" t="s">
        <v>85</v>
      </c>
      <c r="J51" s="9" t="str">
        <f>+VLOOKUP(I51,[1]!таблЦены[#Data],4,0)</f>
        <v>С12/15</v>
      </c>
      <c r="K51" s="14" t="str">
        <f>+VLOOKUP(I51,[1]!таблЦены[#Data],5,0)</f>
        <v>Б1.038.1-1 в.1</v>
      </c>
      <c r="L51" s="15" t="str">
        <f>+VLOOKUP(I51,[1]!таблЦены[#Data],2,0)</f>
        <v>м3</v>
      </c>
      <c r="M51" s="15">
        <f>+VLOOKUP(I51,[1]!таблЦены[#Data],3,0)</f>
        <v>2.5999999999999999E-2</v>
      </c>
      <c r="N51" s="39" t="s">
        <v>675</v>
      </c>
      <c r="O51" s="42">
        <f t="shared" si="3"/>
        <v>213.66363636363636</v>
      </c>
    </row>
    <row r="52" spans="1:15" x14ac:dyDescent="0.25">
      <c r="A52" s="13" t="s">
        <v>86</v>
      </c>
      <c r="B52" s="9" t="str">
        <f>+VLOOKUP(A52,[1]!таблЦены[#Data],4,0)</f>
        <v>С12/15</v>
      </c>
      <c r="C52" s="14" t="str">
        <f>+VLOOKUP(A52,[1]!таблЦены[#Data],5,0)</f>
        <v>Б1.055.1-1.01 в.1</v>
      </c>
      <c r="D52" s="15" t="str">
        <f>+VLOOKUP(A52,[1]!таблЦены[#Data],2,0)</f>
        <v>м3</v>
      </c>
      <c r="E52" s="15">
        <f>+VLOOKUP(A52,[1]!таблЦены[#Data],3,0)</f>
        <v>0.04</v>
      </c>
      <c r="F52" s="16" t="s">
        <v>676</v>
      </c>
      <c r="G52" s="37">
        <f t="shared" si="4"/>
        <v>455.04800000000006</v>
      </c>
      <c r="H52" s="22"/>
      <c r="I52" s="13" t="s">
        <v>87</v>
      </c>
      <c r="J52" s="9" t="str">
        <f>+VLOOKUP(I52,[1]!таблЦены[#Data],4,0)</f>
        <v>С12/15</v>
      </c>
      <c r="K52" s="14" t="str">
        <f>+VLOOKUP(I52,[1]!таблЦены[#Data],5,0)</f>
        <v>Б1.038.1-1 в.1</v>
      </c>
      <c r="L52" s="15" t="str">
        <f>+VLOOKUP(I52,[1]!таблЦены[#Data],2,0)</f>
        <v>м3</v>
      </c>
      <c r="M52" s="15">
        <f>+VLOOKUP(I52,[1]!таблЦены[#Data],3,0)</f>
        <v>2.8000000000000001E-2</v>
      </c>
      <c r="N52" s="39" t="s">
        <v>677</v>
      </c>
      <c r="O52" s="42">
        <f t="shared" si="3"/>
        <v>228.6181818181818</v>
      </c>
    </row>
    <row r="53" spans="1:15" x14ac:dyDescent="0.25">
      <c r="A53" s="13" t="s">
        <v>88</v>
      </c>
      <c r="B53" s="9" t="str">
        <f>+VLOOKUP(A53,[1]!таблЦены[#Data],4,0)</f>
        <v>С12/15</v>
      </c>
      <c r="C53" s="14" t="str">
        <f>+VLOOKUP(A53,[1]!таблЦены[#Data],5,0)</f>
        <v>Б1.055.1-1.01 в.1</v>
      </c>
      <c r="D53" s="15" t="str">
        <f>+VLOOKUP(A53,[1]!таблЦены[#Data],2,0)</f>
        <v>м3</v>
      </c>
      <c r="E53" s="15">
        <f>+VLOOKUP(A53,[1]!таблЦены[#Data],3,0)</f>
        <v>4.5999999999999999E-2</v>
      </c>
      <c r="F53" s="16" t="s">
        <v>678</v>
      </c>
      <c r="G53" s="37">
        <f t="shared" si="4"/>
        <v>511.56600000000003</v>
      </c>
      <c r="H53" s="22"/>
      <c r="I53" s="13" t="s">
        <v>89</v>
      </c>
      <c r="J53" s="9" t="str">
        <f>+VLOOKUP(I53,[1]!таблЦены[#Data],4,0)</f>
        <v>С12/15</v>
      </c>
      <c r="K53" s="14" t="str">
        <f>+VLOOKUP(I53,[1]!таблЦены[#Data],5,0)</f>
        <v>Б1.038.1-1 в.1</v>
      </c>
      <c r="L53" s="15" t="str">
        <f>+VLOOKUP(I53,[1]!таблЦены[#Data],2,0)</f>
        <v>м3</v>
      </c>
      <c r="M53" s="15">
        <f>+VLOOKUP(I53,[1]!таблЦены[#Data],3,0)</f>
        <v>3.3000000000000002E-2</v>
      </c>
      <c r="N53" s="39" t="s">
        <v>679</v>
      </c>
      <c r="O53" s="42">
        <f t="shared" si="3"/>
        <v>254.89999999999998</v>
      </c>
    </row>
    <row r="54" spans="1:15" x14ac:dyDescent="0.25">
      <c r="A54" s="13" t="s">
        <v>90</v>
      </c>
      <c r="B54" s="9" t="str">
        <f>+VLOOKUP(A54,[1]!таблЦены[#Data],4,0)</f>
        <v>С12/15</v>
      </c>
      <c r="C54" s="14" t="str">
        <f>+VLOOKUP(A54,[1]!таблЦены[#Data],5,0)</f>
        <v>Б1.055.1-1.01 в.1</v>
      </c>
      <c r="D54" s="15" t="str">
        <f>+VLOOKUP(A54,[1]!таблЦены[#Data],2,0)</f>
        <v>м3</v>
      </c>
      <c r="E54" s="15">
        <f>+VLOOKUP(A54,[1]!таблЦены[#Data],3,0)</f>
        <v>5.2999999999999999E-2</v>
      </c>
      <c r="F54" s="16" t="s">
        <v>680</v>
      </c>
      <c r="G54" s="37">
        <f t="shared" si="4"/>
        <v>580.08500000000004</v>
      </c>
      <c r="H54" s="22"/>
      <c r="I54" s="13" t="s">
        <v>91</v>
      </c>
      <c r="J54" s="9" t="str">
        <f>+VLOOKUP(I54,[1]!таблЦены[#Data],4,0)</f>
        <v>С12/15</v>
      </c>
      <c r="K54" s="14" t="str">
        <f>+VLOOKUP(I54,[1]!таблЦены[#Data],5,0)</f>
        <v>Б1.038.1-1 в.1</v>
      </c>
      <c r="L54" s="15" t="str">
        <f>+VLOOKUP(I54,[1]!таблЦены[#Data],2,0)</f>
        <v>м3</v>
      </c>
      <c r="M54" s="15">
        <f>+VLOOKUP(I54,[1]!таблЦены[#Data],3,0)</f>
        <v>3.6999999999999998E-2</v>
      </c>
      <c r="N54" s="39" t="s">
        <v>681</v>
      </c>
      <c r="O54" s="42">
        <f t="shared" si="3"/>
        <v>301.45454545454544</v>
      </c>
    </row>
    <row r="55" spans="1:15" x14ac:dyDescent="0.25">
      <c r="A55" s="13" t="s">
        <v>92</v>
      </c>
      <c r="B55" s="9" t="str">
        <f>+VLOOKUP(A55,[1]!таблЦены[#Data],4,0)</f>
        <v>С12/15</v>
      </c>
      <c r="C55" s="14" t="str">
        <f>+VLOOKUP(A55,[1]!таблЦены[#Data],5,0)</f>
        <v>Б1.055.1-1.01 в.1</v>
      </c>
      <c r="D55" s="15" t="str">
        <f>+VLOOKUP(A55,[1]!таблЦены[#Data],2,0)</f>
        <v>м3</v>
      </c>
      <c r="E55" s="15">
        <f>+VLOOKUP(A55,[1]!таблЦены[#Data],3,0)</f>
        <v>0.06</v>
      </c>
      <c r="F55" s="16" t="s">
        <v>682</v>
      </c>
      <c r="G55" s="37">
        <f t="shared" si="4"/>
        <v>648.45000000000005</v>
      </c>
      <c r="H55" s="22"/>
      <c r="I55" s="13" t="s">
        <v>93</v>
      </c>
      <c r="J55" s="9" t="str">
        <f>+VLOOKUP(I55,[1]!таблЦены[#Data],4,0)</f>
        <v>С12/15</v>
      </c>
      <c r="K55" s="14" t="str">
        <f>+VLOOKUP(I55,[1]!таблЦены[#Data],5,0)</f>
        <v>Б1.038.1-1 в.1</v>
      </c>
      <c r="L55" s="15" t="str">
        <f>+VLOOKUP(I55,[1]!таблЦены[#Data],2,0)</f>
        <v>м3</v>
      </c>
      <c r="M55" s="15">
        <f>+VLOOKUP(I55,[1]!таблЦены[#Data],3,0)</f>
        <v>4.1000000000000002E-2</v>
      </c>
      <c r="N55" s="39" t="s">
        <v>683</v>
      </c>
      <c r="O55" s="42">
        <f t="shared" si="3"/>
        <v>354.99999999999994</v>
      </c>
    </row>
    <row r="56" spans="1:15" x14ac:dyDescent="0.25">
      <c r="A56" s="13" t="s">
        <v>94</v>
      </c>
      <c r="B56" s="9" t="str">
        <f>+VLOOKUP(A56,[1]!таблЦены[#Data],4,0)</f>
        <v>С12/15</v>
      </c>
      <c r="C56" s="14" t="str">
        <f>+VLOOKUP(A56,[1]!таблЦены[#Data],5,0)</f>
        <v>Б1.055.1-1.01 в.1</v>
      </c>
      <c r="D56" s="15" t="str">
        <f>+VLOOKUP(A56,[1]!таблЦены[#Data],2,0)</f>
        <v>м3</v>
      </c>
      <c r="E56" s="15">
        <f>+VLOOKUP(A56,[1]!таблЦены[#Data],3,0)</f>
        <v>6.6000000000000003E-2</v>
      </c>
      <c r="F56" s="16" t="s">
        <v>684</v>
      </c>
      <c r="G56" s="37">
        <f t="shared" si="4"/>
        <v>637.1640000000001</v>
      </c>
      <c r="H56" s="22"/>
      <c r="I56" s="13" t="s">
        <v>95</v>
      </c>
      <c r="J56" s="9" t="str">
        <f>+VLOOKUP(I56,[1]!таблЦены[#Data],4,0)</f>
        <v>С12/15</v>
      </c>
      <c r="K56" s="14" t="str">
        <f>+VLOOKUP(I56,[1]!таблЦены[#Data],5,0)</f>
        <v>Б1.038.1-1 в.1</v>
      </c>
      <c r="L56" s="15" t="str">
        <f>+VLOOKUP(I56,[1]!таблЦены[#Data],2,0)</f>
        <v>м3</v>
      </c>
      <c r="M56" s="15">
        <f>+VLOOKUP(I56,[1]!таблЦены[#Data],3,0)</f>
        <v>4.3999999999999997E-2</v>
      </c>
      <c r="N56" s="39" t="s">
        <v>685</v>
      </c>
      <c r="O56" s="42">
        <f t="shared" si="3"/>
        <v>385.0545454545454</v>
      </c>
    </row>
    <row r="57" spans="1:15" x14ac:dyDescent="0.25">
      <c r="A57" s="23" t="s">
        <v>96</v>
      </c>
      <c r="B57" s="9" t="str">
        <f>+VLOOKUP(A57,[1]!таблЦены[#Data],4,0)</f>
        <v>С12/15</v>
      </c>
      <c r="C57" s="25" t="str">
        <f>+VLOOKUP(A57,[1]!таблЦены[#Data],5,0)</f>
        <v>Б1.055.1-1.01 в.1</v>
      </c>
      <c r="D57" s="26" t="str">
        <f>+VLOOKUP(A57,[1]!таблЦены[#Data],2,0)</f>
        <v>м3</v>
      </c>
      <c r="E57" s="26">
        <f>+VLOOKUP(A57,[1]!таблЦены[#Data],3,0)</f>
        <v>7.1999999999999995E-2</v>
      </c>
      <c r="F57" s="27" t="s">
        <v>686</v>
      </c>
      <c r="G57" s="37">
        <f t="shared" si="4"/>
        <v>688.44600000000003</v>
      </c>
      <c r="H57" s="22"/>
      <c r="I57" s="13" t="s">
        <v>97</v>
      </c>
      <c r="J57" s="9" t="str">
        <f>+VLOOKUP(I57,[1]!таблЦены[#Data],4,0)</f>
        <v>С12/15</v>
      </c>
      <c r="K57" s="14" t="str">
        <f>+VLOOKUP(I57,[1]!таблЦены[#Data],5,0)</f>
        <v>Б1.038.1-1 в.1</v>
      </c>
      <c r="L57" s="15" t="str">
        <f>+VLOOKUP(I57,[1]!таблЦены[#Data],2,0)</f>
        <v>м3</v>
      </c>
      <c r="M57" s="15">
        <f>+VLOOKUP(I57,[1]!таблЦены[#Data],3,0)</f>
        <v>4.8000000000000001E-2</v>
      </c>
      <c r="N57" s="39" t="s">
        <v>687</v>
      </c>
      <c r="O57" s="42">
        <f t="shared" si="3"/>
        <v>445.92727272727268</v>
      </c>
    </row>
    <row r="58" spans="1:15" x14ac:dyDescent="0.25">
      <c r="A58" s="90" t="str">
        <f>VLOOKUP(A59,[1]!таблЦены[#Data],13,0)&amp;" (цены с "&amp;TEXT(VLOOKUP(A59,[1]!таблЦены[#Data],6,0),"ДД.ММ.ГГГГ")&amp;")"</f>
        <v>Плиты фундаментов (цены с 01.10.2017)</v>
      </c>
      <c r="B58" s="90"/>
      <c r="C58" s="90"/>
      <c r="D58" s="90"/>
      <c r="E58" s="90"/>
      <c r="F58" s="90"/>
      <c r="G58" s="19"/>
      <c r="H58" s="22"/>
      <c r="I58" s="13" t="s">
        <v>98</v>
      </c>
      <c r="J58" s="9" t="str">
        <f>+VLOOKUP(I58,[1]!таблЦены[#Data],4,0)</f>
        <v>С12/15</v>
      </c>
      <c r="K58" s="14" t="str">
        <f>+VLOOKUP(I58,[1]!таблЦены[#Data],5,0)</f>
        <v>Б1.038.1-1 в.1</v>
      </c>
      <c r="L58" s="15" t="str">
        <f>+VLOOKUP(I58,[1]!таблЦены[#Data],2,0)</f>
        <v>м3</v>
      </c>
      <c r="M58" s="15">
        <f>+VLOOKUP(I58,[1]!таблЦены[#Data],3,0)</f>
        <v>0.05</v>
      </c>
      <c r="N58" s="39" t="s">
        <v>688</v>
      </c>
      <c r="O58" s="42">
        <f t="shared" si="3"/>
        <v>464.65454545454543</v>
      </c>
    </row>
    <row r="59" spans="1:15" x14ac:dyDescent="0.25">
      <c r="A59" s="8" t="s">
        <v>99</v>
      </c>
      <c r="B59" s="9" t="str">
        <f>+VLOOKUP(A59,[1]!таблЦены[#Data],4,0)</f>
        <v>С16/20</v>
      </c>
      <c r="C59" s="10" t="str">
        <f>+VLOOKUP(A59,[1]!таблЦены[#Data],5,0)</f>
        <v>Б1.012.1-2.08</v>
      </c>
      <c r="D59" s="11" t="str">
        <f>+VLOOKUP(A59,[1]!таблЦены[#Data],2,0)</f>
        <v>м3</v>
      </c>
      <c r="E59" s="11">
        <f>+VLOOKUP(A59,[1]!таблЦены[#Data],3,0)</f>
        <v>0.18</v>
      </c>
      <c r="F59" s="12" t="s">
        <v>689</v>
      </c>
      <c r="G59" s="37">
        <f>F59/1.06</f>
        <v>853.5094339622641</v>
      </c>
      <c r="H59" s="22"/>
      <c r="I59" s="13" t="s">
        <v>100</v>
      </c>
      <c r="J59" s="9" t="str">
        <f>+VLOOKUP(I59,[1]!таблЦены[#Data],4,0)</f>
        <v>С12/15</v>
      </c>
      <c r="K59" s="14" t="str">
        <f>+VLOOKUP(I59,[1]!таблЦены[#Data],5,0)</f>
        <v>Б1.038.1-1 в.3..</v>
      </c>
      <c r="L59" s="15" t="str">
        <f>+VLOOKUP(I59,[1]!таблЦены[#Data],2,0)</f>
        <v>м3</v>
      </c>
      <c r="M59" s="15">
        <f>+VLOOKUP(I59,[1]!таблЦены[#Data],3,0)</f>
        <v>0.317</v>
      </c>
      <c r="N59" s="39" t="s">
        <v>690</v>
      </c>
      <c r="O59" s="42">
        <f t="shared" si="3"/>
        <v>3331.7545454545452</v>
      </c>
    </row>
    <row r="60" spans="1:15" x14ac:dyDescent="0.25">
      <c r="A60" s="13" t="s">
        <v>101</v>
      </c>
      <c r="B60" s="9" t="str">
        <f>+VLOOKUP(A60,[1]!таблЦены[#Data],4,0)</f>
        <v>С16/20</v>
      </c>
      <c r="C60" s="14" t="str">
        <f>+VLOOKUP(A60,[1]!таблЦены[#Data],5,0)</f>
        <v>Б1.012.1-2.08</v>
      </c>
      <c r="D60" s="15" t="str">
        <f>+VLOOKUP(A60,[1]!таблЦены[#Data],2,0)</f>
        <v>м3</v>
      </c>
      <c r="E60" s="15">
        <f>+VLOOKUP(A60,[1]!таблЦены[#Data],3,0)</f>
        <v>0.37</v>
      </c>
      <c r="F60" s="16" t="s">
        <v>691</v>
      </c>
      <c r="G60" s="37">
        <f t="shared" ref="G60:G72" si="5">F60/1.06</f>
        <v>1758.1886792452831</v>
      </c>
      <c r="H60" s="22"/>
      <c r="I60" s="13" t="s">
        <v>102</v>
      </c>
      <c r="J60" s="9" t="str">
        <f>+VLOOKUP(I60,[1]!таблЦены[#Data],4,0)</f>
        <v>С12/15</v>
      </c>
      <c r="K60" s="14" t="str">
        <f>+VLOOKUP(I60,[1]!таблЦены[#Data],5,0)</f>
        <v>Б1.038.1-1 в.3..</v>
      </c>
      <c r="L60" s="15" t="str">
        <f>+VLOOKUP(I60,[1]!таблЦены[#Data],2,0)</f>
        <v>м3</v>
      </c>
      <c r="M60" s="15">
        <f>+VLOOKUP(I60,[1]!таблЦены[#Data],3,0)</f>
        <v>0.33800000000000002</v>
      </c>
      <c r="N60" s="39" t="s">
        <v>692</v>
      </c>
      <c r="O60" s="42">
        <f t="shared" si="3"/>
        <v>3695.9272727272723</v>
      </c>
    </row>
    <row r="61" spans="1:15" x14ac:dyDescent="0.25">
      <c r="A61" s="13" t="s">
        <v>103</v>
      </c>
      <c r="B61" s="9" t="str">
        <f>+VLOOKUP(A61,[1]!таблЦены[#Data],4,0)</f>
        <v>С16/20</v>
      </c>
      <c r="C61" s="14" t="str">
        <f>+VLOOKUP(A61,[1]!таблЦены[#Data],5,0)</f>
        <v>Б1.012.1-2.08</v>
      </c>
      <c r="D61" s="15" t="str">
        <f>+VLOOKUP(A61,[1]!таблЦены[#Data],2,0)</f>
        <v>м3</v>
      </c>
      <c r="E61" s="15">
        <f>+VLOOKUP(A61,[1]!таблЦены[#Data],3,0)</f>
        <v>0.22</v>
      </c>
      <c r="F61" s="16" t="s">
        <v>693</v>
      </c>
      <c r="G61" s="37">
        <f t="shared" si="5"/>
        <v>1075.5566037735848</v>
      </c>
      <c r="H61" s="22"/>
      <c r="I61" s="13" t="s">
        <v>104</v>
      </c>
      <c r="J61" s="9" t="str">
        <f>+VLOOKUP(I61,[1]!таблЦены[#Data],4,0)</f>
        <v>С12/15</v>
      </c>
      <c r="K61" s="14" t="str">
        <f>+VLOOKUP(I61,[1]!таблЦены[#Data],5,0)</f>
        <v>Б1.038.1-1 в.3</v>
      </c>
      <c r="L61" s="15" t="str">
        <f>+VLOOKUP(I61,[1]!таблЦены[#Data],2,0)</f>
        <v>м3</v>
      </c>
      <c r="M61" s="15">
        <f>+VLOOKUP(I61,[1]!таблЦены[#Data],3,0)</f>
        <v>0.35899999999999999</v>
      </c>
      <c r="N61" s="39" t="s">
        <v>694</v>
      </c>
      <c r="O61" s="42">
        <f t="shared" si="3"/>
        <v>4139.3909090909083</v>
      </c>
    </row>
    <row r="62" spans="1:15" x14ac:dyDescent="0.25">
      <c r="A62" s="13" t="s">
        <v>103</v>
      </c>
      <c r="B62" s="9" t="str">
        <f>+VLOOKUP(A62,[1]!таблЦены[#Data],4,0)</f>
        <v>С16/20</v>
      </c>
      <c r="C62" s="14" t="str">
        <f>+VLOOKUP(A62,[1]!таблЦены[#Data],5,0)</f>
        <v>Б1.012.1-2.08</v>
      </c>
      <c r="D62" s="15" t="str">
        <f>+VLOOKUP(A62,[1]!таблЦены[#Data],2,0)</f>
        <v>м3</v>
      </c>
      <c r="E62" s="15">
        <f>+VLOOKUP(A62,[1]!таблЦены[#Data],3,0)</f>
        <v>0.22</v>
      </c>
      <c r="F62" s="16" t="s">
        <v>693</v>
      </c>
      <c r="G62" s="37">
        <f t="shared" si="5"/>
        <v>1075.5566037735848</v>
      </c>
      <c r="H62" s="22"/>
      <c r="I62" s="13" t="s">
        <v>105</v>
      </c>
      <c r="J62" s="9" t="str">
        <f>+VLOOKUP(I62,[1]!таблЦены[#Data],4,0)</f>
        <v>С12/15</v>
      </c>
      <c r="K62" s="14" t="str">
        <f>+VLOOKUP(I62,[1]!таблЦены[#Data],5,0)</f>
        <v>Б1.038.1-1 в.3</v>
      </c>
      <c r="L62" s="15" t="str">
        <f>+VLOOKUP(I62,[1]!таблЦены[#Data],2,0)</f>
        <v>м3</v>
      </c>
      <c r="M62" s="15">
        <f>+VLOOKUP(I62,[1]!таблЦены[#Data],3,0)</f>
        <v>0.39100000000000001</v>
      </c>
      <c r="N62" s="39" t="s">
        <v>695</v>
      </c>
      <c r="O62" s="42">
        <f t="shared" si="3"/>
        <v>5051.0181818181809</v>
      </c>
    </row>
    <row r="63" spans="1:15" x14ac:dyDescent="0.25">
      <c r="A63" s="13" t="s">
        <v>106</v>
      </c>
      <c r="B63" s="9" t="str">
        <f>+VLOOKUP(A63,[1]!таблЦены[#Data],4,0)</f>
        <v>С16/20</v>
      </c>
      <c r="C63" s="14" t="str">
        <f>+VLOOKUP(A63,[1]!таблЦены[#Data],5,0)</f>
        <v>Б1.012.1-2.08</v>
      </c>
      <c r="D63" s="15" t="str">
        <f>+VLOOKUP(A63,[1]!таблЦены[#Data],2,0)</f>
        <v>м3</v>
      </c>
      <c r="E63" s="15">
        <f>+VLOOKUP(A63,[1]!таблЦены[#Data],3,0)</f>
        <v>0.46</v>
      </c>
      <c r="F63" s="16" t="s">
        <v>696</v>
      </c>
      <c r="G63" s="37">
        <f t="shared" si="5"/>
        <v>2206.1886792452829</v>
      </c>
      <c r="H63" s="22"/>
      <c r="I63" s="13" t="s">
        <v>107</v>
      </c>
      <c r="J63" s="9" t="str">
        <f>+VLOOKUP(I63,[1]!таблЦены[#Data],4,0)</f>
        <v>С12/15</v>
      </c>
      <c r="K63" s="14" t="str">
        <f>+VLOOKUP(I63,[1]!таблЦены[#Data],5,0)</f>
        <v>Б1.038.1-1 в.2</v>
      </c>
      <c r="L63" s="15" t="str">
        <f>+VLOOKUP(I63,[1]!таблЦены[#Data],2,0)</f>
        <v>м3</v>
      </c>
      <c r="M63" s="15">
        <f>+VLOOKUP(I63,[1]!таблЦены[#Data],3,0)</f>
        <v>0.08</v>
      </c>
      <c r="N63" s="39" t="s">
        <v>697</v>
      </c>
      <c r="O63" s="42">
        <f t="shared" si="3"/>
        <v>565.58181818181811</v>
      </c>
    </row>
    <row r="64" spans="1:15" x14ac:dyDescent="0.25">
      <c r="A64" s="13" t="s">
        <v>108</v>
      </c>
      <c r="B64" s="9" t="str">
        <f>+VLOOKUP(A64,[1]!таблЦены[#Data],4,0)</f>
        <v>С16/20</v>
      </c>
      <c r="C64" s="14" t="str">
        <f>+VLOOKUP(A64,[1]!таблЦены[#Data],5,0)</f>
        <v>Б1.012.1-2.08</v>
      </c>
      <c r="D64" s="15" t="str">
        <f>+VLOOKUP(A64,[1]!таблЦены[#Data],2,0)</f>
        <v>м3</v>
      </c>
      <c r="E64" s="15">
        <f>+VLOOKUP(A64,[1]!таблЦены[#Data],3,0)</f>
        <v>0.26</v>
      </c>
      <c r="F64" s="16" t="s">
        <v>698</v>
      </c>
      <c r="G64" s="37">
        <f t="shared" si="5"/>
        <v>1293.1698113207547</v>
      </c>
      <c r="H64" s="22"/>
      <c r="I64" s="13" t="s">
        <v>109</v>
      </c>
      <c r="J64" s="9" t="str">
        <f>+VLOOKUP(I64,[1]!таблЦены[#Data],4,0)</f>
        <v>С12/15</v>
      </c>
      <c r="K64" s="14" t="str">
        <f>+VLOOKUP(I64,[1]!таблЦены[#Data],5,0)</f>
        <v>Б1.038.1-1 в.2</v>
      </c>
      <c r="L64" s="15" t="str">
        <f>+VLOOKUP(I64,[1]!таблЦены[#Data],2,0)</f>
        <v>м3</v>
      </c>
      <c r="M64" s="15">
        <f>+VLOOKUP(I64,[1]!таблЦены[#Data],3,0)</f>
        <v>0.09</v>
      </c>
      <c r="N64" s="39" t="s">
        <v>699</v>
      </c>
      <c r="O64" s="42">
        <f t="shared" si="3"/>
        <v>604.18181818181813</v>
      </c>
    </row>
    <row r="65" spans="1:15" x14ac:dyDescent="0.25">
      <c r="A65" s="13" t="s">
        <v>110</v>
      </c>
      <c r="B65" s="9" t="str">
        <f>+VLOOKUP(A65,[1]!таблЦены[#Data],4,0)</f>
        <v>С16/20</v>
      </c>
      <c r="C65" s="14" t="str">
        <f>+VLOOKUP(A65,[1]!таблЦены[#Data],5,0)</f>
        <v>Б1.012.1-2.08</v>
      </c>
      <c r="D65" s="15" t="str">
        <f>+VLOOKUP(A65,[1]!таблЦены[#Data],2,0)</f>
        <v>м3</v>
      </c>
      <c r="E65" s="15">
        <f>+VLOOKUP(A65,[1]!таблЦены[#Data],3,0)</f>
        <v>0.55000000000000004</v>
      </c>
      <c r="F65" s="16" t="s">
        <v>700</v>
      </c>
      <c r="G65" s="37">
        <f t="shared" si="5"/>
        <v>2691.3018867924529</v>
      </c>
      <c r="H65" s="22"/>
      <c r="I65" s="13" t="s">
        <v>111</v>
      </c>
      <c r="J65" s="9" t="str">
        <f>+VLOOKUP(I65,[1]!таблЦены[#Data],4,0)</f>
        <v>С12/15</v>
      </c>
      <c r="K65" s="14" t="str">
        <f>+VLOOKUP(I65,[1]!таблЦены[#Data],5,0)</f>
        <v>Б1.038.1-1 в.2</v>
      </c>
      <c r="L65" s="15" t="str">
        <f>+VLOOKUP(I65,[1]!таблЦены[#Data],2,0)</f>
        <v>м3</v>
      </c>
      <c r="M65" s="15">
        <f>+VLOOKUP(I65,[1]!таблЦены[#Data],3,0)</f>
        <v>0.1</v>
      </c>
      <c r="N65" s="39" t="s">
        <v>701</v>
      </c>
      <c r="O65" s="42">
        <f t="shared" si="3"/>
        <v>686.79090909090905</v>
      </c>
    </row>
    <row r="66" spans="1:15" x14ac:dyDescent="0.25">
      <c r="A66" s="13" t="s">
        <v>112</v>
      </c>
      <c r="B66" s="9" t="str">
        <f>+VLOOKUP(A66,[1]!таблЦены[#Data],4,0)</f>
        <v>С16/20</v>
      </c>
      <c r="C66" s="14" t="str">
        <f>+VLOOKUP(A66,[1]!таблЦены[#Data],5,0)</f>
        <v>Б1.012.1-2.08</v>
      </c>
      <c r="D66" s="15" t="str">
        <f>+VLOOKUP(A66,[1]!таблЦены[#Data],2,0)</f>
        <v>м3</v>
      </c>
      <c r="E66" s="15">
        <f>+VLOOKUP(A66,[1]!таблЦены[#Data],3,0)</f>
        <v>0.17</v>
      </c>
      <c r="F66" s="16" t="s">
        <v>702</v>
      </c>
      <c r="G66" s="37">
        <f t="shared" si="5"/>
        <v>842.16981132075466</v>
      </c>
      <c r="H66" s="22"/>
      <c r="I66" s="13" t="s">
        <v>113</v>
      </c>
      <c r="J66" s="9" t="str">
        <f>+VLOOKUP(I66,[1]!таблЦены[#Data],4,0)</f>
        <v>С12/15</v>
      </c>
      <c r="K66" s="14" t="str">
        <f>+VLOOKUP(I66,[1]!таблЦены[#Data],5,0)</f>
        <v>Б1.038.1-1 в.2</v>
      </c>
      <c r="L66" s="15" t="str">
        <f>+VLOOKUP(I66,[1]!таблЦены[#Data],2,0)</f>
        <v>м3</v>
      </c>
      <c r="M66" s="15">
        <f>+VLOOKUP(I66,[1]!таблЦены[#Data],3,0)</f>
        <v>0.11</v>
      </c>
      <c r="N66" s="39" t="s">
        <v>703</v>
      </c>
      <c r="O66" s="42">
        <f t="shared" si="3"/>
        <v>774.74545454545455</v>
      </c>
    </row>
    <row r="67" spans="1:15" x14ac:dyDescent="0.25">
      <c r="A67" s="13" t="s">
        <v>114</v>
      </c>
      <c r="B67" s="9" t="str">
        <f>+VLOOKUP(A67,[1]!таблЦены[#Data],4,0)</f>
        <v>С16/20</v>
      </c>
      <c r="C67" s="14" t="str">
        <f>+VLOOKUP(A67,[1]!таблЦены[#Data],5,0)</f>
        <v>Б1.012.1-2.08</v>
      </c>
      <c r="D67" s="15" t="str">
        <f>+VLOOKUP(A67,[1]!таблЦены[#Data],2,0)</f>
        <v>м3</v>
      </c>
      <c r="E67" s="15">
        <f>+VLOOKUP(A67,[1]!таблЦены[#Data],3,0)</f>
        <v>0.31</v>
      </c>
      <c r="F67" s="16" t="s">
        <v>704</v>
      </c>
      <c r="G67" s="37">
        <f t="shared" si="5"/>
        <v>1673.3679245283017</v>
      </c>
      <c r="H67" s="22"/>
      <c r="I67" s="13" t="s">
        <v>115</v>
      </c>
      <c r="J67" s="9" t="str">
        <f>+VLOOKUP(I67,[1]!таблЦены[#Data],4,0)</f>
        <v>С12/15</v>
      </c>
      <c r="K67" s="14" t="str">
        <f>+VLOOKUP(I67,[1]!таблЦены[#Data],5,0)</f>
        <v>Б1.038.1-1 в.2</v>
      </c>
      <c r="L67" s="15" t="str">
        <f>+VLOOKUP(I67,[1]!таблЦены[#Data],2,0)</f>
        <v>м3</v>
      </c>
      <c r="M67" s="15">
        <f>+VLOOKUP(I67,[1]!таблЦены[#Data],3,0)</f>
        <v>0.12</v>
      </c>
      <c r="N67" s="39" t="s">
        <v>705</v>
      </c>
      <c r="O67" s="42">
        <f t="shared" si="3"/>
        <v>1005.5909090909091</v>
      </c>
    </row>
    <row r="68" spans="1:15" x14ac:dyDescent="0.25">
      <c r="A68" s="13" t="s">
        <v>116</v>
      </c>
      <c r="B68" s="9" t="str">
        <f>+VLOOKUP(A68,[1]!таблЦены[#Data],4,0)</f>
        <v>С16/20</v>
      </c>
      <c r="C68" s="14" t="str">
        <f>+VLOOKUP(A68,[1]!таблЦены[#Data],5,0)</f>
        <v>Б1.012.1-2.08</v>
      </c>
      <c r="D68" s="15" t="str">
        <f>+VLOOKUP(A68,[1]!таблЦены[#Data],2,0)</f>
        <v>м3</v>
      </c>
      <c r="E68" s="15">
        <f>+VLOOKUP(A68,[1]!таблЦены[#Data],3,0)</f>
        <v>0.65</v>
      </c>
      <c r="F68" s="16" t="s">
        <v>706</v>
      </c>
      <c r="G68" s="37">
        <f t="shared" si="5"/>
        <v>3420.5094339622638</v>
      </c>
      <c r="H68" s="22"/>
      <c r="I68" s="13" t="s">
        <v>117</v>
      </c>
      <c r="J68" s="9" t="str">
        <f>+VLOOKUP(I68,[1]!таблЦены[#Data],4,0)</f>
        <v>С12/15</v>
      </c>
      <c r="K68" s="14" t="str">
        <f>+VLOOKUP(I68,[1]!таблЦены[#Data],5,0)</f>
        <v>Б1.038.1-1 в.2</v>
      </c>
      <c r="L68" s="15" t="str">
        <f>+VLOOKUP(I68,[1]!таблЦены[#Data],2,0)</f>
        <v>м3</v>
      </c>
      <c r="M68" s="15">
        <f>+VLOOKUP(I68,[1]!таблЦены[#Data],3,0)</f>
        <v>0.13</v>
      </c>
      <c r="N68" s="39" t="s">
        <v>707</v>
      </c>
      <c r="O68" s="42">
        <f t="shared" si="3"/>
        <v>1017.2909090909089</v>
      </c>
    </row>
    <row r="69" spans="1:15" x14ac:dyDescent="0.25">
      <c r="A69" s="13" t="s">
        <v>118</v>
      </c>
      <c r="B69" s="9" t="str">
        <f>+VLOOKUP(A69,[1]!таблЦены[#Data],4,0)</f>
        <v>С16/20</v>
      </c>
      <c r="C69" s="14" t="str">
        <f>+VLOOKUP(A69,[1]!таблЦены[#Data],5,0)</f>
        <v>Б1.012.1-2.08</v>
      </c>
      <c r="D69" s="15" t="str">
        <f>+VLOOKUP(A69,[1]!таблЦены[#Data],2,0)</f>
        <v>м3</v>
      </c>
      <c r="E69" s="15">
        <f>+VLOOKUP(A69,[1]!таблЦены[#Data],3,0)</f>
        <v>0.2</v>
      </c>
      <c r="F69" s="16" t="s">
        <v>708</v>
      </c>
      <c r="G69" s="37">
        <f t="shared" si="5"/>
        <v>1038.0188679245282</v>
      </c>
      <c r="H69" s="22"/>
      <c r="I69" s="13" t="s">
        <v>119</v>
      </c>
      <c r="J69" s="9" t="str">
        <f>+VLOOKUP(I69,[1]!таблЦены[#Data],4,0)</f>
        <v>С12/15</v>
      </c>
      <c r="K69" s="14" t="str">
        <f>+VLOOKUP(I69,[1]!таблЦены[#Data],5,0)</f>
        <v>Б1.038.1-1 в.1</v>
      </c>
      <c r="L69" s="15" t="str">
        <f>+VLOOKUP(I69,[1]!таблЦены[#Data],2,0)</f>
        <v>м3</v>
      </c>
      <c r="M69" s="15">
        <f>+VLOOKUP(I69,[1]!таблЦены[#Data],3,0)</f>
        <v>3.4000000000000002E-2</v>
      </c>
      <c r="N69" s="39" t="s">
        <v>709</v>
      </c>
      <c r="O69" s="42">
        <f t="shared" si="3"/>
        <v>296.19090909090909</v>
      </c>
    </row>
    <row r="70" spans="1:15" x14ac:dyDescent="0.25">
      <c r="A70" s="13" t="s">
        <v>120</v>
      </c>
      <c r="B70" s="9" t="str">
        <f>+VLOOKUP(A70,[1]!таблЦены[#Data],4,0)</f>
        <v>С16/20</v>
      </c>
      <c r="C70" s="14" t="str">
        <f>+VLOOKUP(A70,[1]!таблЦены[#Data],5,0)</f>
        <v>Б1.012.1-2.08</v>
      </c>
      <c r="D70" s="15" t="str">
        <f>+VLOOKUP(A70,[1]!таблЦены[#Data],2,0)</f>
        <v>м3</v>
      </c>
      <c r="E70" s="15">
        <f>+VLOOKUP(A70,[1]!таблЦены[#Data],3,0)</f>
        <v>0.36</v>
      </c>
      <c r="F70" s="16" t="s">
        <v>710</v>
      </c>
      <c r="G70" s="37">
        <f t="shared" si="5"/>
        <v>2035.3018867924527</v>
      </c>
      <c r="H70" s="22"/>
      <c r="I70" s="13" t="s">
        <v>121</v>
      </c>
      <c r="J70" s="9" t="str">
        <f>+VLOOKUP(I70,[1]!таблЦены[#Data],4,0)</f>
        <v>С12/15</v>
      </c>
      <c r="K70" s="14" t="str">
        <f>+VLOOKUP(I70,[1]!таблЦены[#Data],5,0)</f>
        <v>Б1.038.1-1 в.1,2</v>
      </c>
      <c r="L70" s="15" t="str">
        <f>+VLOOKUP(I70,[1]!таблЦены[#Data],2,0)</f>
        <v>м3</v>
      </c>
      <c r="M70" s="15">
        <f>+VLOOKUP(I70,[1]!таблЦены[#Data],3,0)</f>
        <v>4.1000000000000002E-2</v>
      </c>
      <c r="N70" s="39" t="s">
        <v>711</v>
      </c>
      <c r="O70" s="42">
        <f t="shared" si="3"/>
        <v>376.26363636363629</v>
      </c>
    </row>
    <row r="71" spans="1:15" x14ac:dyDescent="0.25">
      <c r="A71" s="13" t="s">
        <v>122</v>
      </c>
      <c r="B71" s="9" t="str">
        <f>+VLOOKUP(A71,[1]!таблЦены[#Data],4,0)</f>
        <v>С20/25</v>
      </c>
      <c r="C71" s="14" t="str">
        <f>+VLOOKUP(A71,[1]!таблЦены[#Data],5,0)</f>
        <v>Б1.012.1-2.08</v>
      </c>
      <c r="D71" s="15" t="str">
        <f>+VLOOKUP(A71,[1]!таблЦены[#Data],2,0)</f>
        <v>м3</v>
      </c>
      <c r="E71" s="15">
        <f>+VLOOKUP(A71,[1]!таблЦены[#Data],3,0)</f>
        <v>0.41</v>
      </c>
      <c r="F71" s="16" t="s">
        <v>712</v>
      </c>
      <c r="G71" s="37">
        <f t="shared" si="5"/>
        <v>2378.4433962264152</v>
      </c>
      <c r="H71" s="22"/>
      <c r="I71" s="13" t="s">
        <v>123</v>
      </c>
      <c r="J71" s="9" t="str">
        <f>+VLOOKUP(I71,[1]!таблЦены[#Data],4,0)</f>
        <v>С12/15</v>
      </c>
      <c r="K71" s="14" t="str">
        <f>+VLOOKUP(I71,[1]!таблЦены[#Data],5,0)</f>
        <v>Б1.038.1-1 в.1,2</v>
      </c>
      <c r="L71" s="15" t="str">
        <f>+VLOOKUP(I71,[1]!таблЦены[#Data],2,0)</f>
        <v>м3</v>
      </c>
      <c r="M71" s="15">
        <f>+VLOOKUP(I71,[1]!таблЦены[#Data],3,0)</f>
        <v>4.8000000000000001E-2</v>
      </c>
      <c r="N71" s="39" t="s">
        <v>713</v>
      </c>
      <c r="O71" s="42">
        <f t="shared" si="3"/>
        <v>479.28181818181815</v>
      </c>
    </row>
    <row r="72" spans="1:15" x14ac:dyDescent="0.25">
      <c r="A72" s="23" t="s">
        <v>124</v>
      </c>
      <c r="B72" s="9" t="str">
        <f>+VLOOKUP(A72,[1]!таблЦены[#Data],4,0)</f>
        <v>С20/25</v>
      </c>
      <c r="C72" s="25" t="str">
        <f>+VLOOKUP(A72,[1]!таблЦены[#Data],5,0)</f>
        <v>Б1.012.1-2.08</v>
      </c>
      <c r="D72" s="26" t="str">
        <f>+VLOOKUP(A72,[1]!таблЦены[#Data],2,0)</f>
        <v>м3</v>
      </c>
      <c r="E72" s="26">
        <f>+VLOOKUP(A72,[1]!таблЦены[#Data],3,0)</f>
        <v>0.86</v>
      </c>
      <c r="F72" s="27" t="s">
        <v>714</v>
      </c>
      <c r="G72" s="37">
        <f t="shared" si="5"/>
        <v>4944.0566037735844</v>
      </c>
      <c r="H72" s="22"/>
      <c r="I72" s="13" t="s">
        <v>125</v>
      </c>
      <c r="J72" s="9" t="str">
        <f>+VLOOKUP(I72,[1]!таблЦены[#Data],4,0)</f>
        <v>С12/15</v>
      </c>
      <c r="K72" s="14" t="str">
        <f>+VLOOKUP(I72,[1]!таблЦены[#Data],5,0)</f>
        <v>Б1.038.1-1 в.1,2</v>
      </c>
      <c r="L72" s="15" t="str">
        <f>+VLOOKUP(I72,[1]!таблЦены[#Data],2,0)</f>
        <v>м3</v>
      </c>
      <c r="M72" s="15">
        <f>+VLOOKUP(I72,[1]!таблЦены[#Data],3,0)</f>
        <v>4.8000000000000001E-2</v>
      </c>
      <c r="N72" s="39" t="s">
        <v>715</v>
      </c>
      <c r="O72" s="42">
        <f t="shared" si="3"/>
        <v>374.16363636363633</v>
      </c>
    </row>
    <row r="73" spans="1:15" x14ac:dyDescent="0.25">
      <c r="A73" s="90" t="str">
        <f>VLOOKUP(A74,[1]!таблЦены[#Data],13,0)&amp;" (цены с "&amp;TEXT(VLOOKUP(A74,[1]!таблЦены[#Data],6,0),"ДД.ММ.ГГГГ")&amp;")"</f>
        <v>Балки фундаментные (цены с 01.10.2017)</v>
      </c>
      <c r="B73" s="90"/>
      <c r="C73" s="90"/>
      <c r="D73" s="90"/>
      <c r="E73" s="90"/>
      <c r="F73" s="90"/>
      <c r="G73" s="19"/>
      <c r="H73" s="22"/>
      <c r="I73" s="13" t="s">
        <v>126</v>
      </c>
      <c r="J73" s="9" t="str">
        <f>+VLOOKUP(I73,[1]!таблЦены[#Data],4,0)</f>
        <v>С12/15</v>
      </c>
      <c r="K73" s="14" t="str">
        <f>+VLOOKUP(I73,[1]!таблЦены[#Data],5,0)</f>
        <v>Б1.038.1-1 в.1,2</v>
      </c>
      <c r="L73" s="15" t="str">
        <f>+VLOOKUP(I73,[1]!таблЦены[#Data],2,0)</f>
        <v>м3</v>
      </c>
      <c r="M73" s="15">
        <f>+VLOOKUP(I73,[1]!таблЦены[#Data],3,0)</f>
        <v>5.5E-2</v>
      </c>
      <c r="N73" s="39" t="s">
        <v>716</v>
      </c>
      <c r="O73" s="42">
        <f t="shared" si="3"/>
        <v>452.90909090909088</v>
      </c>
    </row>
    <row r="74" spans="1:15" x14ac:dyDescent="0.25">
      <c r="A74" s="8" t="s">
        <v>127</v>
      </c>
      <c r="B74" s="9" t="str">
        <f>+VLOOKUP(A74,[1]!таблЦены[#Data],4,0)</f>
        <v>С12/15</v>
      </c>
      <c r="C74" s="10" t="str">
        <f>+VLOOKUP(A74,[1]!таблЦены[#Data],5,0)</f>
        <v>1.415-1 в.1</v>
      </c>
      <c r="D74" s="11" t="str">
        <f>+VLOOKUP(A74,[1]!таблЦены[#Data],2,0)</f>
        <v>м3</v>
      </c>
      <c r="E74" s="11">
        <f>+VLOOKUP(A74,[1]!таблЦены[#Data],3,0)</f>
        <v>0.62</v>
      </c>
      <c r="F74" s="12" t="s">
        <v>717</v>
      </c>
      <c r="G74" s="37">
        <f>F74/1.05</f>
        <v>5088.3809523809523</v>
      </c>
      <c r="H74" s="22"/>
      <c r="I74" s="13" t="s">
        <v>128</v>
      </c>
      <c r="J74" s="9" t="str">
        <f>+VLOOKUP(I74,[1]!таблЦены[#Data],4,0)</f>
        <v>С12/15</v>
      </c>
      <c r="K74" s="14" t="str">
        <f>+VLOOKUP(I74,[1]!таблЦены[#Data],5,0)</f>
        <v>Б1.038.1-1 в.1,2</v>
      </c>
      <c r="L74" s="15" t="str">
        <f>+VLOOKUP(I74,[1]!таблЦены[#Data],2,0)</f>
        <v>м3</v>
      </c>
      <c r="M74" s="15">
        <f>+VLOOKUP(I74,[1]!таблЦены[#Data],3,0)</f>
        <v>6.5000000000000002E-2</v>
      </c>
      <c r="N74" s="39" t="s">
        <v>718</v>
      </c>
      <c r="O74" s="42">
        <f t="shared" si="3"/>
        <v>528.16363636363633</v>
      </c>
    </row>
    <row r="75" spans="1:15" x14ac:dyDescent="0.25">
      <c r="A75" s="13" t="s">
        <v>129</v>
      </c>
      <c r="B75" s="9" t="str">
        <f>+VLOOKUP(A75,[1]!таблЦены[#Data],4,0)</f>
        <v>С12/15</v>
      </c>
      <c r="C75" s="14" t="str">
        <f>+VLOOKUP(A75,[1]!таблЦены[#Data],5,0)</f>
        <v>1.415-1 в.1..</v>
      </c>
      <c r="D75" s="15" t="str">
        <f>+VLOOKUP(A75,[1]!таблЦены[#Data],2,0)</f>
        <v>м3</v>
      </c>
      <c r="E75" s="15">
        <f>+VLOOKUP(A75,[1]!таблЦены[#Data],3,0)</f>
        <v>0.52</v>
      </c>
      <c r="F75" s="16" t="s">
        <v>719</v>
      </c>
      <c r="G75" s="37">
        <f t="shared" ref="G75:G82" si="6">F75/1.05</f>
        <v>4123.9523809523807</v>
      </c>
      <c r="H75" s="22"/>
      <c r="I75" s="13" t="s">
        <v>130</v>
      </c>
      <c r="J75" s="9" t="str">
        <f>+VLOOKUP(I75,[1]!таблЦены[#Data],4,0)</f>
        <v>С12/15</v>
      </c>
      <c r="K75" s="14" t="str">
        <f>+VLOOKUP(I75,[1]!таблЦены[#Data],5,0)</f>
        <v>Б1.038.1-1 в.1,2</v>
      </c>
      <c r="L75" s="15" t="str">
        <f>+VLOOKUP(I75,[1]!таблЦены[#Data],2,0)</f>
        <v>м3</v>
      </c>
      <c r="M75" s="15">
        <f>+VLOOKUP(I75,[1]!таблЦены[#Data],3,0)</f>
        <v>7.1999999999999995E-2</v>
      </c>
      <c r="N75" s="39" t="s">
        <v>720</v>
      </c>
      <c r="O75" s="42">
        <f t="shared" si="3"/>
        <v>590.36363636363626</v>
      </c>
    </row>
    <row r="76" spans="1:15" x14ac:dyDescent="0.25">
      <c r="A76" s="13" t="s">
        <v>131</v>
      </c>
      <c r="B76" s="9" t="str">
        <f>+VLOOKUP(A76,[1]!таблЦены[#Data],4,0)</f>
        <v>С12/15</v>
      </c>
      <c r="C76" s="14" t="str">
        <f>+VLOOKUP(A76,[1]!таблЦены[#Data],5,0)</f>
        <v>1.415-1 в.1..</v>
      </c>
      <c r="D76" s="15" t="str">
        <f>+VLOOKUP(A76,[1]!таблЦены[#Data],2,0)</f>
        <v>м3</v>
      </c>
      <c r="E76" s="15">
        <f>+VLOOKUP(A76,[1]!таблЦены[#Data],3,0)</f>
        <v>0.49</v>
      </c>
      <c r="F76" s="16" t="s">
        <v>721</v>
      </c>
      <c r="G76" s="37">
        <f t="shared" si="6"/>
        <v>4036.6761904761906</v>
      </c>
      <c r="H76" s="22"/>
      <c r="I76" s="13" t="s">
        <v>132</v>
      </c>
      <c r="J76" s="9" t="str">
        <f>+VLOOKUP(I76,[1]!таблЦены[#Data],4,0)</f>
        <v>С12/15</v>
      </c>
      <c r="K76" s="14" t="str">
        <f>+VLOOKUP(I76,[1]!таблЦены[#Data],5,0)</f>
        <v>Б1.038.1-1 в.4</v>
      </c>
      <c r="L76" s="15" t="str">
        <f>+VLOOKUP(I76,[1]!таблЦены[#Data],2,0)</f>
        <v>м3</v>
      </c>
      <c r="M76" s="15">
        <f>+VLOOKUP(I76,[1]!таблЦены[#Data],3,0)</f>
        <v>7.9000000000000001E-2</v>
      </c>
      <c r="N76" s="39" t="s">
        <v>722</v>
      </c>
      <c r="O76" s="42">
        <f t="shared" si="3"/>
        <v>638.68181818181813</v>
      </c>
    </row>
    <row r="77" spans="1:15" x14ac:dyDescent="0.25">
      <c r="A77" s="13" t="s">
        <v>133</v>
      </c>
      <c r="B77" s="9" t="str">
        <f>+VLOOKUP(A77,[1]!таблЦены[#Data],4,0)</f>
        <v>С12/15</v>
      </c>
      <c r="C77" s="14" t="str">
        <f>+VLOOKUP(A77,[1]!таблЦены[#Data],5,0)</f>
        <v>1.415-1 в.1..</v>
      </c>
      <c r="D77" s="15" t="str">
        <f>+VLOOKUP(A77,[1]!таблЦены[#Data],2,0)</f>
        <v>м3</v>
      </c>
      <c r="E77" s="15">
        <f>+VLOOKUP(A77,[1]!таблЦены[#Data],3,0)</f>
        <v>0.46</v>
      </c>
      <c r="F77" s="16" t="s">
        <v>723</v>
      </c>
      <c r="G77" s="37">
        <f t="shared" si="6"/>
        <v>3632.6857142857143</v>
      </c>
      <c r="H77" s="22"/>
      <c r="I77" s="13" t="s">
        <v>134</v>
      </c>
      <c r="J77" s="9" t="str">
        <f>+VLOOKUP(I77,[1]!таблЦены[#Data],4,0)</f>
        <v>С12/15</v>
      </c>
      <c r="K77" s="14" t="str">
        <f>+VLOOKUP(I77,[1]!таблЦены[#Data],5,0)</f>
        <v>Б1.038.1-1 в.1</v>
      </c>
      <c r="L77" s="15" t="str">
        <f>+VLOOKUP(I77,[1]!таблЦены[#Data],2,0)</f>
        <v>м3</v>
      </c>
      <c r="M77" s="15">
        <f>+VLOOKUP(I77,[1]!таблЦены[#Data],3,0)</f>
        <v>8.8999999999999996E-2</v>
      </c>
      <c r="N77" s="39" t="s">
        <v>724</v>
      </c>
      <c r="O77" s="42">
        <f t="shared" si="3"/>
        <v>701.8</v>
      </c>
    </row>
    <row r="78" spans="1:15" x14ac:dyDescent="0.25">
      <c r="A78" s="13" t="s">
        <v>135</v>
      </c>
      <c r="B78" s="9" t="str">
        <f>+VLOOKUP(A78,[1]!таблЦены[#Data],4,0)</f>
        <v>С12/15</v>
      </c>
      <c r="C78" s="14" t="str">
        <f>+VLOOKUP(A78,[1]!таблЦены[#Data],5,0)</f>
        <v>1.415-1 в.1..</v>
      </c>
      <c r="D78" s="15" t="str">
        <f>+VLOOKUP(A78,[1]!таблЦены[#Data],2,0)</f>
        <v>м3</v>
      </c>
      <c r="E78" s="15">
        <f>+VLOOKUP(A78,[1]!таблЦены[#Data],3,0)</f>
        <v>0.45</v>
      </c>
      <c r="F78" s="16" t="s">
        <v>725</v>
      </c>
      <c r="G78" s="37">
        <f t="shared" si="6"/>
        <v>3560.3238095238094</v>
      </c>
      <c r="H78" s="22"/>
      <c r="I78" s="13" t="s">
        <v>136</v>
      </c>
      <c r="J78" s="9" t="str">
        <f>+VLOOKUP(I78,[1]!таблЦены[#Data],4,0)</f>
        <v>С12/15</v>
      </c>
      <c r="K78" s="14" t="str">
        <f>+VLOOKUP(I78,[1]!таблЦены[#Data],5,0)</f>
        <v>Б1.038.1-1 в.1</v>
      </c>
      <c r="L78" s="15" t="str">
        <f>+VLOOKUP(I78,[1]!таблЦены[#Data],2,0)</f>
        <v>м3</v>
      </c>
      <c r="M78" s="15">
        <f>+VLOOKUP(I78,[1]!таблЦены[#Data],3,0)</f>
        <v>9.6000000000000002E-2</v>
      </c>
      <c r="N78" s="39" t="s">
        <v>726</v>
      </c>
      <c r="O78" s="42">
        <f t="shared" si="3"/>
        <v>733.85454545454536</v>
      </c>
    </row>
    <row r="79" spans="1:15" x14ac:dyDescent="0.25">
      <c r="A79" s="13" t="s">
        <v>137</v>
      </c>
      <c r="B79" s="9" t="str">
        <f>+VLOOKUP(A79,[1]!таблЦены[#Data],4,0)</f>
        <v>С18/22,5</v>
      </c>
      <c r="C79" s="14" t="str">
        <f>+VLOOKUP(A79,[1]!таблЦены[#Data],5,0)</f>
        <v>1.415-1 в.1..</v>
      </c>
      <c r="D79" s="15" t="str">
        <f>+VLOOKUP(A79,[1]!таблЦены[#Data],2,0)</f>
        <v>м3</v>
      </c>
      <c r="E79" s="15">
        <f>+VLOOKUP(A79,[1]!таблЦены[#Data],3,0)</f>
        <v>0.62</v>
      </c>
      <c r="F79" s="16" t="s">
        <v>727</v>
      </c>
      <c r="G79" s="37">
        <f t="shared" si="6"/>
        <v>5786.5142857142855</v>
      </c>
      <c r="H79" s="22"/>
      <c r="I79" s="13" t="s">
        <v>138</v>
      </c>
      <c r="J79" s="9" t="str">
        <f>+VLOOKUP(I79,[1]!таблЦены[#Data],4,0)</f>
        <v>С12/15</v>
      </c>
      <c r="K79" s="14" t="str">
        <f>+VLOOKUP(I79,[1]!таблЦены[#Data],5,0)</f>
        <v>Б1.038.1-1 в.1</v>
      </c>
      <c r="L79" s="15" t="str">
        <f>+VLOOKUP(I79,[1]!таблЦены[#Data],2,0)</f>
        <v>м3</v>
      </c>
      <c r="M79" s="15">
        <f>+VLOOKUP(I79,[1]!таблЦены[#Data],3,0)</f>
        <v>0.10299999999999999</v>
      </c>
      <c r="N79" s="39" t="s">
        <v>728</v>
      </c>
      <c r="O79" s="42">
        <f t="shared" si="3"/>
        <v>889.23636363636354</v>
      </c>
    </row>
    <row r="80" spans="1:15" x14ac:dyDescent="0.25">
      <c r="A80" s="13" t="s">
        <v>139</v>
      </c>
      <c r="B80" s="9" t="str">
        <f>+VLOOKUP(A80,[1]!таблЦены[#Data],4,0)</f>
        <v>С12/15</v>
      </c>
      <c r="C80" s="14" t="str">
        <f>+VLOOKUP(A80,[1]!таблЦены[#Data],5,0)</f>
        <v>1.415-1 в.1..</v>
      </c>
      <c r="D80" s="15" t="str">
        <f>+VLOOKUP(A80,[1]!таблЦены[#Data],2,0)</f>
        <v>м3</v>
      </c>
      <c r="E80" s="15">
        <f>+VLOOKUP(A80,[1]!таблЦены[#Data],3,0)</f>
        <v>0.52</v>
      </c>
      <c r="F80" s="16" t="s">
        <v>729</v>
      </c>
      <c r="G80" s="37">
        <f t="shared" si="6"/>
        <v>4768.8761904761895</v>
      </c>
      <c r="H80" s="22"/>
      <c r="I80" s="13" t="s">
        <v>140</v>
      </c>
      <c r="J80" s="9" t="str">
        <f>+VLOOKUP(I80,[1]!таблЦены[#Data],4,0)</f>
        <v>С12/15</v>
      </c>
      <c r="K80" s="14" t="str">
        <f>+VLOOKUP(I80,[1]!таблЦены[#Data],5,0)</f>
        <v>1.038.1-1 в.7</v>
      </c>
      <c r="L80" s="15" t="str">
        <f>+VLOOKUP(I80,[1]!таблЦены[#Data],2,0)</f>
        <v>м3</v>
      </c>
      <c r="M80" s="15">
        <f>+VLOOKUP(I80,[1]!таблЦены[#Data],3,0)</f>
        <v>0.98599999999999999</v>
      </c>
      <c r="N80" s="39" t="s">
        <v>730</v>
      </c>
      <c r="O80" s="42">
        <f t="shared" si="3"/>
        <v>11141.145454545454</v>
      </c>
    </row>
    <row r="81" spans="1:15" x14ac:dyDescent="0.25">
      <c r="A81" s="13" t="s">
        <v>141</v>
      </c>
      <c r="B81" s="9" t="str">
        <f>+VLOOKUP(A81,[1]!таблЦены[#Data],4,0)</f>
        <v>С18/22,5</v>
      </c>
      <c r="C81" s="14" t="str">
        <f>+VLOOKUP(A81,[1]!таблЦены[#Data],5,0)</f>
        <v>1.415-1 в.1..</v>
      </c>
      <c r="D81" s="15" t="str">
        <f>+VLOOKUP(A81,[1]!таблЦены[#Data],2,0)</f>
        <v>м3</v>
      </c>
      <c r="E81" s="15">
        <f>+VLOOKUP(A81,[1]!таблЦены[#Data],3,0)</f>
        <v>0.49</v>
      </c>
      <c r="F81" s="16" t="s">
        <v>731</v>
      </c>
      <c r="G81" s="37">
        <f t="shared" si="6"/>
        <v>4669.3809523809523</v>
      </c>
      <c r="H81" s="22"/>
      <c r="I81" s="13" t="s">
        <v>142</v>
      </c>
      <c r="J81" s="9" t="str">
        <f>+VLOOKUP(I81,[1]!таблЦены[#Data],4,0)</f>
        <v>С12/15</v>
      </c>
      <c r="K81" s="14" t="str">
        <f>+VLOOKUP(I81,[1]!таблЦены[#Data],5,0)</f>
        <v>Б1.038.1-1 в.2..</v>
      </c>
      <c r="L81" s="15" t="str">
        <f>+VLOOKUP(I81,[1]!таблЦены[#Data],2,0)</f>
        <v>м3</v>
      </c>
      <c r="M81" s="15">
        <f>+VLOOKUP(I81,[1]!таблЦены[#Data],3,0)</f>
        <v>0.12</v>
      </c>
      <c r="N81" s="39" t="s">
        <v>732</v>
      </c>
      <c r="O81" s="42">
        <f t="shared" si="3"/>
        <v>1028.2636363636361</v>
      </c>
    </row>
    <row r="82" spans="1:15" x14ac:dyDescent="0.25">
      <c r="A82" s="23" t="s">
        <v>143</v>
      </c>
      <c r="B82" s="9" t="str">
        <f>+VLOOKUP(A82,[1]!таблЦены[#Data],4,0)</f>
        <v>С12/15</v>
      </c>
      <c r="C82" s="25" t="str">
        <f>+VLOOKUP(A82,[1]!таблЦены[#Data],5,0)</f>
        <v>1.415-1 в.1..</v>
      </c>
      <c r="D82" s="26" t="str">
        <f>+VLOOKUP(A82,[1]!таблЦены[#Data],2,0)</f>
        <v>м3</v>
      </c>
      <c r="E82" s="26">
        <f>+VLOOKUP(A82,[1]!таблЦены[#Data],3,0)</f>
        <v>0.46</v>
      </c>
      <c r="F82" s="27" t="s">
        <v>733</v>
      </c>
      <c r="G82" s="37">
        <f t="shared" si="6"/>
        <v>4033.8571428571427</v>
      </c>
      <c r="H82" s="22"/>
      <c r="I82" s="13" t="s">
        <v>144</v>
      </c>
      <c r="J82" s="9" t="str">
        <f>+VLOOKUP(I82,[1]!таблЦены[#Data],4,0)</f>
        <v>С12/15</v>
      </c>
      <c r="K82" s="14" t="str">
        <f>+VLOOKUP(I82,[1]!таблЦены[#Data],5,0)</f>
        <v>Б1.038.1-1 в.2..</v>
      </c>
      <c r="L82" s="15" t="str">
        <f>+VLOOKUP(I82,[1]!таблЦены[#Data],2,0)</f>
        <v>м3</v>
      </c>
      <c r="M82" s="15">
        <f>+VLOOKUP(I82,[1]!таблЦены[#Data],3,0)</f>
        <v>0.13</v>
      </c>
      <c r="N82" s="39" t="s">
        <v>734</v>
      </c>
      <c r="O82" s="42">
        <f t="shared" si="3"/>
        <v>1089.9363636363637</v>
      </c>
    </row>
    <row r="83" spans="1:15" ht="15" customHeight="1" x14ac:dyDescent="0.25">
      <c r="A83" s="83" t="s">
        <v>0</v>
      </c>
      <c r="B83" s="83" t="s">
        <v>1</v>
      </c>
      <c r="C83" s="83" t="s">
        <v>2</v>
      </c>
      <c r="D83" s="83" t="s">
        <v>3</v>
      </c>
      <c r="E83" s="83" t="s">
        <v>4</v>
      </c>
      <c r="F83" s="86" t="s">
        <v>1174</v>
      </c>
      <c r="G83" s="88" t="s">
        <v>1234</v>
      </c>
      <c r="H83" s="22"/>
      <c r="I83" s="83" t="s">
        <v>0</v>
      </c>
      <c r="J83" s="83" t="s">
        <v>1</v>
      </c>
      <c r="K83" s="83" t="s">
        <v>2</v>
      </c>
      <c r="L83" s="83" t="s">
        <v>3</v>
      </c>
      <c r="M83" s="83" t="s">
        <v>4</v>
      </c>
      <c r="N83" s="86" t="s">
        <v>1174</v>
      </c>
      <c r="O83" s="103" t="s">
        <v>1234</v>
      </c>
    </row>
    <row r="84" spans="1:15" ht="24.75" customHeight="1" x14ac:dyDescent="0.25">
      <c r="A84" s="84"/>
      <c r="B84" s="84"/>
      <c r="C84" s="84"/>
      <c r="D84" s="84"/>
      <c r="E84" s="84"/>
      <c r="F84" s="87"/>
      <c r="G84" s="89"/>
      <c r="H84" s="22"/>
      <c r="I84" s="84"/>
      <c r="J84" s="84"/>
      <c r="K84" s="84"/>
      <c r="L84" s="84"/>
      <c r="M84" s="84"/>
      <c r="N84" s="87"/>
      <c r="O84" s="104"/>
    </row>
    <row r="85" spans="1:15" x14ac:dyDescent="0.25">
      <c r="A85" s="13" t="s">
        <v>145</v>
      </c>
      <c r="B85" s="9" t="str">
        <f>+VLOOKUP(A85,[1]!таблЦены[#Data],4,0)</f>
        <v>С12/15</v>
      </c>
      <c r="C85" s="14" t="str">
        <f>+VLOOKUP(A85,[1]!таблЦены[#Data],5,0)</f>
        <v>Б1.038.1-1 в.2</v>
      </c>
      <c r="D85" s="15" t="str">
        <f>+VLOOKUP(A85,[1]!таблЦены[#Data],2,0)</f>
        <v>м3</v>
      </c>
      <c r="E85" s="15">
        <f>+VLOOKUP(A85,[1]!таблЦены[#Data],3,0)</f>
        <v>0.15</v>
      </c>
      <c r="F85" s="16" t="s">
        <v>735</v>
      </c>
      <c r="G85" s="42">
        <f>F85/1.1</f>
        <v>1400.3090909090906</v>
      </c>
      <c r="H85" s="5"/>
      <c r="I85" s="13" t="s">
        <v>146</v>
      </c>
      <c r="J85" s="9" t="str">
        <f>+VLOOKUP(I85,[1]!таблЦены[#Data],4,0)</f>
        <v>С16/20</v>
      </c>
      <c r="K85" s="14" t="str">
        <f>+VLOOKUP(I85,[1]!таблЦены[#Data],5,0)</f>
        <v>1.225-2 в.12</v>
      </c>
      <c r="L85" s="15" t="str">
        <f>+VLOOKUP(I85,[1]!таблЦены[#Data],2,0)</f>
        <v>м3</v>
      </c>
      <c r="M85" s="15">
        <f>+VLOOKUP(I85,[1]!таблЦены[#Data],3,0)</f>
        <v>0.1</v>
      </c>
      <c r="N85" s="39" t="s">
        <v>736</v>
      </c>
      <c r="O85" s="79">
        <f t="shared" ref="O85:O88" si="7">N85/1.07</f>
        <v>2020.9813084112147</v>
      </c>
    </row>
    <row r="86" spans="1:15" x14ac:dyDescent="0.25">
      <c r="A86" s="13" t="s">
        <v>147</v>
      </c>
      <c r="B86" s="9" t="str">
        <f>+VLOOKUP(A86,[1]!таблЦены[#Data],4,0)</f>
        <v>С12/15</v>
      </c>
      <c r="C86" s="14" t="str">
        <f>+VLOOKUP(A86,[1]!таблЦены[#Data],5,0)</f>
        <v>Б1.038.1-1 в.2</v>
      </c>
      <c r="D86" s="15" t="str">
        <f>+VLOOKUP(A86,[1]!таблЦены[#Data],2,0)</f>
        <v>м3</v>
      </c>
      <c r="E86" s="15">
        <f>+VLOOKUP(A86,[1]!таблЦены[#Data],3,0)</f>
        <v>0.17</v>
      </c>
      <c r="F86" s="16" t="s">
        <v>737</v>
      </c>
      <c r="G86" s="42">
        <f t="shared" ref="G86:G149" si="8">F86/1.1</f>
        <v>1665.1999999999998</v>
      </c>
      <c r="H86" s="22"/>
      <c r="I86" s="13" t="s">
        <v>148</v>
      </c>
      <c r="J86" s="9" t="str">
        <f>+VLOOKUP(I86,[1]!таблЦены[#Data],4,0)</f>
        <v>С16/20</v>
      </c>
      <c r="K86" s="14" t="str">
        <f>+VLOOKUP(I86,[1]!таблЦены[#Data],5,0)</f>
        <v>1.225-2 в.12</v>
      </c>
      <c r="L86" s="15" t="str">
        <f>+VLOOKUP(I86,[1]!таблЦены[#Data],2,0)</f>
        <v>м3</v>
      </c>
      <c r="M86" s="15">
        <f>+VLOOKUP(I86,[1]!таблЦены[#Data],3,0)</f>
        <v>0.15</v>
      </c>
      <c r="N86" s="39" t="s">
        <v>738</v>
      </c>
      <c r="O86" s="79">
        <f t="shared" si="7"/>
        <v>2171.3177570093458</v>
      </c>
    </row>
    <row r="87" spans="1:15" x14ac:dyDescent="0.25">
      <c r="A87" s="13" t="s">
        <v>149</v>
      </c>
      <c r="B87" s="9" t="str">
        <f>+VLOOKUP(A87,[1]!таблЦены[#Data],4,0)</f>
        <v>С12/15</v>
      </c>
      <c r="C87" s="14" t="str">
        <f>+VLOOKUP(A87,[1]!таблЦены[#Data],5,0)</f>
        <v>Б1.038.1-1 в.2</v>
      </c>
      <c r="D87" s="15" t="str">
        <f>+VLOOKUP(A87,[1]!таблЦены[#Data],2,0)</f>
        <v>м3</v>
      </c>
      <c r="E87" s="15">
        <f>+VLOOKUP(A87,[1]!таблЦены[#Data],3,0)</f>
        <v>0.23</v>
      </c>
      <c r="F87" s="16" t="s">
        <v>739</v>
      </c>
      <c r="G87" s="42">
        <f t="shared" si="8"/>
        <v>2434.0363636363636</v>
      </c>
      <c r="H87" s="22"/>
      <c r="I87" s="13" t="s">
        <v>150</v>
      </c>
      <c r="J87" s="9" t="str">
        <f>+VLOOKUP(I87,[1]!таблЦены[#Data],4,0)</f>
        <v>С16/20</v>
      </c>
      <c r="K87" s="14" t="str">
        <f>+VLOOKUP(I87,[1]!таблЦены[#Data],5,0)</f>
        <v>1.225-2 в.12</v>
      </c>
      <c r="L87" s="15" t="str">
        <f>+VLOOKUP(I87,[1]!таблЦены[#Data],2,0)</f>
        <v>м3</v>
      </c>
      <c r="M87" s="15">
        <f>+VLOOKUP(I87,[1]!таблЦены[#Data],3,0)</f>
        <v>0.17</v>
      </c>
      <c r="N87" s="39" t="s">
        <v>740</v>
      </c>
      <c r="O87" s="79">
        <f t="shared" si="7"/>
        <v>2760.0747663551401</v>
      </c>
    </row>
    <row r="88" spans="1:15" x14ac:dyDescent="0.25">
      <c r="A88" s="13" t="s">
        <v>151</v>
      </c>
      <c r="B88" s="9" t="str">
        <f>+VLOOKUP(A88,[1]!таблЦены[#Data],4,0)</f>
        <v>С12/15</v>
      </c>
      <c r="C88" s="14" t="str">
        <f>+VLOOKUP(A88,[1]!таблЦены[#Data],5,0)</f>
        <v>Б1.038.1-1 в.2</v>
      </c>
      <c r="D88" s="15" t="str">
        <f>+VLOOKUP(A88,[1]!таблЦены[#Data],2,0)</f>
        <v>м3</v>
      </c>
      <c r="E88" s="15">
        <f>+VLOOKUP(A88,[1]!таблЦены[#Data],3,0)</f>
        <v>0.25</v>
      </c>
      <c r="F88" s="16" t="s">
        <v>741</v>
      </c>
      <c r="G88" s="42">
        <f t="shared" si="8"/>
        <v>1603.2636363636361</v>
      </c>
      <c r="H88" s="22"/>
      <c r="I88" s="23" t="s">
        <v>152</v>
      </c>
      <c r="J88" s="24" t="str">
        <f>+VLOOKUP(I88,[1]!таблЦены[#Data],4,0)</f>
        <v>350</v>
      </c>
      <c r="K88" s="25" t="str">
        <f>+VLOOKUP(I88,[1]!таблЦены[#Data],5,0)</f>
        <v>1.225-2 в.12</v>
      </c>
      <c r="L88" s="26" t="str">
        <f>+VLOOKUP(I88,[1]!таблЦены[#Data],2,0)</f>
        <v>м3</v>
      </c>
      <c r="M88" s="26">
        <f>+VLOOKUP(I88,[1]!таблЦены[#Data],3,0)</f>
        <v>0.6</v>
      </c>
      <c r="N88" s="40" t="s">
        <v>742</v>
      </c>
      <c r="O88" s="79">
        <f t="shared" si="7"/>
        <v>12027.775700934579</v>
      </c>
    </row>
    <row r="89" spans="1:15" x14ac:dyDescent="0.25">
      <c r="A89" s="13" t="s">
        <v>153</v>
      </c>
      <c r="B89" s="9" t="str">
        <f>+VLOOKUP(A89,[1]!таблЦены[#Data],4,0)</f>
        <v>С12/15</v>
      </c>
      <c r="C89" s="14" t="str">
        <f>+VLOOKUP(A89,[1]!таблЦены[#Data],5,0)</f>
        <v>Б1.038.1-1 в.1</v>
      </c>
      <c r="D89" s="15" t="str">
        <f>+VLOOKUP(A89,[1]!таблЦены[#Data],2,0)</f>
        <v>м3</v>
      </c>
      <c r="E89" s="15">
        <f>+VLOOKUP(A89,[1]!таблЦены[#Data],3,0)</f>
        <v>0.104</v>
      </c>
      <c r="F89" s="16" t="s">
        <v>743</v>
      </c>
      <c r="G89" s="42">
        <f t="shared" si="8"/>
        <v>676.5363636363636</v>
      </c>
      <c r="H89" s="5"/>
      <c r="I89" s="91" t="str">
        <f>VLOOKUP(I90,[1]!таблЦены[#Data],13,0)&amp;" (цены с "&amp;TEXT(VLOOKUP(I90,[1]!таблЦены[#Data],6,0),"ДД.ММ.ГГГГ")&amp;")"</f>
        <v>Плиты дорожные (цены с 01.10.2017)</v>
      </c>
      <c r="J89" s="91"/>
      <c r="K89" s="91"/>
      <c r="L89" s="91"/>
      <c r="M89" s="91"/>
      <c r="N89" s="91"/>
      <c r="O89" s="78"/>
    </row>
    <row r="90" spans="1:15" x14ac:dyDescent="0.25">
      <c r="A90" s="13" t="s">
        <v>154</v>
      </c>
      <c r="B90" s="9" t="str">
        <f>+VLOOKUP(A90,[1]!таблЦены[#Data],4,0)</f>
        <v>С12/15</v>
      </c>
      <c r="C90" s="14" t="str">
        <f>+VLOOKUP(A90,[1]!таблЦены[#Data],5,0)</f>
        <v>Б1.038.1-1 в.4</v>
      </c>
      <c r="D90" s="15" t="str">
        <f>+VLOOKUP(A90,[1]!таблЦены[#Data],2,0)</f>
        <v>м3</v>
      </c>
      <c r="E90" s="15">
        <f>+VLOOKUP(A90,[1]!таблЦены[#Data],3,0)</f>
        <v>0.154</v>
      </c>
      <c r="F90" s="16" t="s">
        <v>744</v>
      </c>
      <c r="G90" s="42">
        <f t="shared" si="8"/>
        <v>1174.1636363636362</v>
      </c>
      <c r="H90" s="5"/>
      <c r="I90" s="8" t="s">
        <v>155</v>
      </c>
      <c r="J90" s="21" t="str">
        <f>+VLOOKUP(I90,[1]!таблЦены[#Data],4,0)</f>
        <v>С25/30</v>
      </c>
      <c r="K90" s="10" t="str">
        <f>+VLOOKUP(I90,[1]!таблЦены[#Data],5,0)</f>
        <v>3.503.1-1</v>
      </c>
      <c r="L90" s="11" t="str">
        <f>+VLOOKUP(I90,[1]!таблЦены[#Data],2,0)</f>
        <v>м3</v>
      </c>
      <c r="M90" s="11">
        <f>+VLOOKUP(I90,[1]!таблЦены[#Data],3,0)</f>
        <v>0.9</v>
      </c>
      <c r="N90" s="38" t="s">
        <v>745</v>
      </c>
      <c r="O90" s="79">
        <f>N90/1.05</f>
        <v>7118.4095238095233</v>
      </c>
    </row>
    <row r="91" spans="1:15" x14ac:dyDescent="0.25">
      <c r="A91" s="13" t="s">
        <v>156</v>
      </c>
      <c r="B91" s="9" t="str">
        <f>+VLOOKUP(A91,[1]!таблЦены[#Data],4,0)</f>
        <v>С12/15</v>
      </c>
      <c r="C91" s="14" t="str">
        <f>+VLOOKUP(A91,[1]!таблЦены[#Data],5,0)</f>
        <v>Б1.038.1-1 в.4</v>
      </c>
      <c r="D91" s="15" t="str">
        <f>+VLOOKUP(A91,[1]!таблЦены[#Data],2,0)</f>
        <v>м3</v>
      </c>
      <c r="E91" s="15">
        <f>+VLOOKUP(A91,[1]!таблЦены[#Data],3,0)</f>
        <v>0.16700000000000001</v>
      </c>
      <c r="F91" s="16" t="s">
        <v>746</v>
      </c>
      <c r="G91" s="42">
        <f t="shared" si="8"/>
        <v>1320.8727272727272</v>
      </c>
      <c r="H91" s="22"/>
      <c r="I91" s="23" t="s">
        <v>157</v>
      </c>
      <c r="J91" s="24" t="str">
        <f>+VLOOKUP(I91,[1]!таблЦены[#Data],4,0)</f>
        <v>С25/30</v>
      </c>
      <c r="K91" s="25" t="str">
        <f>+VLOOKUP(I91,[1]!таблЦены[#Data],5,0)</f>
        <v>3.503.1-1</v>
      </c>
      <c r="L91" s="26" t="str">
        <f>+VLOOKUP(I91,[1]!таблЦены[#Data],2,0)</f>
        <v>м3</v>
      </c>
      <c r="M91" s="26">
        <f>+VLOOKUP(I91,[1]!таблЦены[#Data],3,0)</f>
        <v>0.9</v>
      </c>
      <c r="N91" s="40" t="s">
        <v>747</v>
      </c>
      <c r="O91" s="79">
        <f>N91/1.15</f>
        <v>8608.3304347826088</v>
      </c>
    </row>
    <row r="92" spans="1:15" x14ac:dyDescent="0.25">
      <c r="A92" s="13" t="s">
        <v>158</v>
      </c>
      <c r="B92" s="9" t="str">
        <f>+VLOOKUP(A92,[1]!таблЦены[#Data],4,0)</f>
        <v>С12/15</v>
      </c>
      <c r="C92" s="14" t="str">
        <f>+VLOOKUP(A92,[1]!таблЦены[#Data],5,0)</f>
        <v>Б1.038.1-1 в.4</v>
      </c>
      <c r="D92" s="15" t="str">
        <f>+VLOOKUP(A92,[1]!таблЦены[#Data],2,0)</f>
        <v>м3</v>
      </c>
      <c r="E92" s="15">
        <f>+VLOOKUP(A92,[1]!таблЦены[#Data],3,0)</f>
        <v>0.20699999999999999</v>
      </c>
      <c r="F92" s="16" t="s">
        <v>748</v>
      </c>
      <c r="G92" s="42">
        <f t="shared" si="8"/>
        <v>1987.8636363636363</v>
      </c>
      <c r="H92" s="22"/>
      <c r="I92" s="90" t="str">
        <f>VLOOKUP(I93,[1]!таблЦены[#Data],13,0)&amp;" (цены с "&amp;TEXT(VLOOKUP(I93,[1]!таблЦены[#Data],6,0),"ДД.ММ.ГГГГ")&amp;")"</f>
        <v>Фундаменты панелей бетонных заборов (цены с 01.10.2017)</v>
      </c>
      <c r="J92" s="90"/>
      <c r="K92" s="90"/>
      <c r="L92" s="90"/>
      <c r="M92" s="90"/>
      <c r="N92" s="90"/>
      <c r="O92" s="78"/>
    </row>
    <row r="93" spans="1:15" x14ac:dyDescent="0.25">
      <c r="A93" s="13" t="s">
        <v>159</v>
      </c>
      <c r="B93" s="9" t="str">
        <f>+VLOOKUP(A93,[1]!таблЦены[#Data],4,0)</f>
        <v>С12/15</v>
      </c>
      <c r="C93" s="14" t="str">
        <f>+VLOOKUP(A93,[1]!таблЦены[#Data],5,0)</f>
        <v>Б1.038.1-1 в.3..</v>
      </c>
      <c r="D93" s="15" t="str">
        <f>+VLOOKUP(A93,[1]!таблЦены[#Data],2,0)</f>
        <v>м3</v>
      </c>
      <c r="E93" s="15">
        <f>+VLOOKUP(A93,[1]!таблЦены[#Data],3,0)</f>
        <v>0.30099999999999999</v>
      </c>
      <c r="F93" s="16" t="s">
        <v>749</v>
      </c>
      <c r="G93" s="42">
        <f t="shared" si="8"/>
        <v>2776.2636363636361</v>
      </c>
      <c r="H93" s="22"/>
      <c r="I93" s="8" t="s">
        <v>160</v>
      </c>
      <c r="J93" s="21" t="str">
        <f>+VLOOKUP(I93,[1]!таблЦены[#Data],4,0)</f>
        <v>С25/30</v>
      </c>
      <c r="K93" s="10" t="str">
        <f>+VLOOKUP(I93,[1]!таблЦены[#Data],5,0)</f>
        <v>ШИФР Б.99002</v>
      </c>
      <c r="L93" s="11" t="str">
        <f>+VLOOKUP(I93,[1]!таблЦены[#Data],2,0)</f>
        <v>м3</v>
      </c>
      <c r="M93" s="11">
        <f>+VLOOKUP(I93,[1]!таблЦены[#Data],3,0)</f>
        <v>0.3</v>
      </c>
      <c r="N93" s="38" t="s">
        <v>750</v>
      </c>
      <c r="O93" s="79">
        <f>N93/1.1</f>
        <v>1676.0090909090907</v>
      </c>
    </row>
    <row r="94" spans="1:15" x14ac:dyDescent="0.25">
      <c r="A94" s="13" t="s">
        <v>161</v>
      </c>
      <c r="B94" s="9" t="str">
        <f>+VLOOKUP(A94,[1]!таблЦены[#Data],4,0)</f>
        <v>С12/15</v>
      </c>
      <c r="C94" s="14" t="str">
        <f>+VLOOKUP(A94,[1]!таблЦены[#Data],5,0)</f>
        <v>Б1.038.1-1 в.2</v>
      </c>
      <c r="D94" s="15" t="str">
        <f>+VLOOKUP(A94,[1]!таблЦены[#Data],2,0)</f>
        <v>м3</v>
      </c>
      <c r="E94" s="15">
        <f>+VLOOKUP(A94,[1]!таблЦены[#Data],3,0)</f>
        <v>0.04</v>
      </c>
      <c r="F94" s="16" t="s">
        <v>751</v>
      </c>
      <c r="G94" s="42">
        <f t="shared" si="8"/>
        <v>290.29999999999995</v>
      </c>
      <c r="H94" s="22"/>
      <c r="I94" s="23" t="s">
        <v>162</v>
      </c>
      <c r="J94" s="24" t="str">
        <f>+VLOOKUP(I94,[1]!таблЦены[#Data],4,0)</f>
        <v>С25/30</v>
      </c>
      <c r="K94" s="25" t="str">
        <f>+VLOOKUP(I94,[1]!таблЦены[#Data],5,0)</f>
        <v>ШИФР Б.99002</v>
      </c>
      <c r="L94" s="26" t="str">
        <f>+VLOOKUP(I94,[1]!таблЦены[#Data],2,0)</f>
        <v>м3</v>
      </c>
      <c r="M94" s="26">
        <f>+VLOOKUP(I94,[1]!таблЦены[#Data],3,0)</f>
        <v>0.24</v>
      </c>
      <c r="N94" s="40" t="s">
        <v>752</v>
      </c>
      <c r="O94" s="79">
        <f>N94/1.1</f>
        <v>1686.9818181818182</v>
      </c>
    </row>
    <row r="95" spans="1:15" x14ac:dyDescent="0.25">
      <c r="A95" s="13" t="s">
        <v>163</v>
      </c>
      <c r="B95" s="9" t="str">
        <f>+VLOOKUP(A95,[1]!таблЦены[#Data],4,0)</f>
        <v>С12/15</v>
      </c>
      <c r="C95" s="14" t="str">
        <f>+VLOOKUP(A95,[1]!таблЦены[#Data],5,0)</f>
        <v>Б1.038.1-1 в.1,2</v>
      </c>
      <c r="D95" s="15" t="str">
        <f>+VLOOKUP(A95,[1]!таблЦены[#Data],2,0)</f>
        <v>м3</v>
      </c>
      <c r="E95" s="15">
        <f>+VLOOKUP(A95,[1]!таблЦены[#Data],3,0)</f>
        <v>0.1</v>
      </c>
      <c r="F95" s="16" t="s">
        <v>753</v>
      </c>
      <c r="G95" s="42">
        <f t="shared" si="8"/>
        <v>812.32727272727266</v>
      </c>
      <c r="H95" s="22"/>
      <c r="I95" s="91" t="str">
        <f>VLOOKUP(I96,[1]!таблЦены[#Data],13,0)&amp;" (цены с "&amp;TEXT(VLOOKUP(I96,[1]!таблЦены[#Data],6,0),"ДД.ММ.ГГГГ")&amp;")"</f>
        <v>Элементы ограждений (цены с 01.10.2017)</v>
      </c>
      <c r="J95" s="91"/>
      <c r="K95" s="91"/>
      <c r="L95" s="91"/>
      <c r="M95" s="91"/>
      <c r="N95" s="91"/>
      <c r="O95" s="80"/>
    </row>
    <row r="96" spans="1:15" x14ac:dyDescent="0.25">
      <c r="A96" s="13" t="s">
        <v>164</v>
      </c>
      <c r="B96" s="9" t="str">
        <f>+VLOOKUP(A96,[1]!таблЦены[#Data],4,0)</f>
        <v>С12/15</v>
      </c>
      <c r="C96" s="14" t="str">
        <f>+VLOOKUP(A96,[1]!таблЦены[#Data],5,0)</f>
        <v>Б1.038.1-1 в.1,2..</v>
      </c>
      <c r="D96" s="15" t="str">
        <f>+VLOOKUP(A96,[1]!таблЦены[#Data],2,0)</f>
        <v>м3</v>
      </c>
      <c r="E96" s="15">
        <f>+VLOOKUP(A96,[1]!таблЦены[#Data],3,0)</f>
        <v>0.114</v>
      </c>
      <c r="F96" s="16" t="s">
        <v>754</v>
      </c>
      <c r="G96" s="42">
        <f t="shared" si="8"/>
        <v>859.92727272727257</v>
      </c>
      <c r="H96" s="22"/>
      <c r="I96" s="8" t="s">
        <v>165</v>
      </c>
      <c r="J96" s="21" t="str">
        <f>+VLOOKUP(I96,[1]!таблЦены[#Data],4,0)</f>
        <v>С25/30</v>
      </c>
      <c r="K96" s="10" t="str">
        <f>+VLOOKUP(I96,[1]!таблЦены[#Data],5,0)</f>
        <v>Б.99002.2 В2</v>
      </c>
      <c r="L96" s="11" t="str">
        <f>+VLOOKUP(I96,[1]!таблЦены[#Data],2,0)</f>
        <v>м3</v>
      </c>
      <c r="M96" s="11">
        <f>+VLOOKUP(I96,[1]!таблЦены[#Data],3,0)</f>
        <v>0.8</v>
      </c>
      <c r="N96" s="38" t="s">
        <v>755</v>
      </c>
      <c r="O96" s="79">
        <f>N96/1.15</f>
        <v>6487.9739130434791</v>
      </c>
    </row>
    <row r="97" spans="1:15" x14ac:dyDescent="0.25">
      <c r="A97" s="13" t="s">
        <v>166</v>
      </c>
      <c r="B97" s="9" t="str">
        <f>+VLOOKUP(A97,[1]!таблЦены[#Data],4,0)</f>
        <v>С12/15</v>
      </c>
      <c r="C97" s="14" t="str">
        <f>+VLOOKUP(A97,[1]!таблЦены[#Data],5,0)</f>
        <v>Б1.038.1-1 в.1,2..</v>
      </c>
      <c r="D97" s="15" t="str">
        <f>+VLOOKUP(A97,[1]!таблЦены[#Data],2,0)</f>
        <v>м3</v>
      </c>
      <c r="E97" s="15">
        <f>+VLOOKUP(A97,[1]!таблЦены[#Data],3,0)</f>
        <v>0.13500000000000001</v>
      </c>
      <c r="F97" s="16" t="s">
        <v>756</v>
      </c>
      <c r="G97" s="42">
        <f t="shared" si="8"/>
        <v>1163.9363636363635</v>
      </c>
      <c r="H97" s="22"/>
      <c r="I97" s="13" t="s">
        <v>167</v>
      </c>
      <c r="J97" s="9" t="str">
        <f>+VLOOKUP(I97,[1]!таблЦены[#Data],4,0)</f>
        <v>С25/30</v>
      </c>
      <c r="K97" s="14" t="str">
        <f>+VLOOKUP(I97,[1]!таблЦены[#Data],5,0)</f>
        <v>Б.99002.2 В2</v>
      </c>
      <c r="L97" s="15" t="str">
        <f>+VLOOKUP(I97,[1]!таблЦены[#Data],2,0)</f>
        <v>м3</v>
      </c>
      <c r="M97" s="15">
        <f>+VLOOKUP(I97,[1]!таблЦены[#Data],3,0)</f>
        <v>0.81</v>
      </c>
      <c r="N97" s="39" t="s">
        <v>757</v>
      </c>
      <c r="O97" s="79">
        <f t="shared" ref="O97:O99" si="9">N97/1.15</f>
        <v>6655.5913043478267</v>
      </c>
    </row>
    <row r="98" spans="1:15" x14ac:dyDescent="0.25">
      <c r="A98" s="13" t="s">
        <v>168</v>
      </c>
      <c r="B98" s="9" t="str">
        <f>+VLOOKUP(A98,[1]!таблЦены[#Data],4,0)</f>
        <v>С12/15</v>
      </c>
      <c r="C98" s="14" t="str">
        <f>+VLOOKUP(A98,[1]!таблЦены[#Data],5,0)</f>
        <v>Б1.038.1-1 в.1,2</v>
      </c>
      <c r="D98" s="15" t="str">
        <f>+VLOOKUP(A98,[1]!таблЦены[#Data],2,0)</f>
        <v>м3</v>
      </c>
      <c r="E98" s="15">
        <f>+VLOOKUP(A98,[1]!таблЦены[#Data],3,0)</f>
        <v>0.13500000000000001</v>
      </c>
      <c r="F98" s="16" t="s">
        <v>758</v>
      </c>
      <c r="G98" s="42">
        <f t="shared" si="8"/>
        <v>1272.5363636363636</v>
      </c>
      <c r="H98" s="22"/>
      <c r="I98" s="13" t="s">
        <v>169</v>
      </c>
      <c r="J98" s="9" t="str">
        <f>+VLOOKUP(I98,[1]!таблЦены[#Data],4,0)</f>
        <v>С25/30</v>
      </c>
      <c r="K98" s="14" t="str">
        <f>+VLOOKUP(I98,[1]!таблЦены[#Data],5,0)</f>
        <v>Б 99002</v>
      </c>
      <c r="L98" s="15" t="str">
        <f>+VLOOKUP(I98,[1]!таблЦены[#Data],2,0)</f>
        <v>м3</v>
      </c>
      <c r="M98" s="15">
        <f>+VLOOKUP(I98,[1]!таблЦены[#Data],3,0)</f>
        <v>0.65</v>
      </c>
      <c r="N98" s="39" t="s">
        <v>759</v>
      </c>
      <c r="O98" s="79">
        <f t="shared" si="9"/>
        <v>5154.8347826086965</v>
      </c>
    </row>
    <row r="99" spans="1:15" x14ac:dyDescent="0.25">
      <c r="A99" s="13" t="s">
        <v>170</v>
      </c>
      <c r="B99" s="9" t="str">
        <f>+VLOOKUP(A99,[1]!таблЦены[#Data],4,0)</f>
        <v>С12/15</v>
      </c>
      <c r="C99" s="14" t="str">
        <f>+VLOOKUP(A99,[1]!таблЦены[#Data],5,0)</f>
        <v>Б1.038.1-1 в.1,2</v>
      </c>
      <c r="D99" s="15" t="str">
        <f>+VLOOKUP(A99,[1]!таблЦены[#Data],2,0)</f>
        <v>м3</v>
      </c>
      <c r="E99" s="15">
        <f>+VLOOKUP(A99,[1]!таблЦены[#Data],3,0)</f>
        <v>0.15</v>
      </c>
      <c r="F99" s="16" t="s">
        <v>760</v>
      </c>
      <c r="G99" s="42">
        <f t="shared" si="8"/>
        <v>1418.8454545454545</v>
      </c>
      <c r="H99" s="22"/>
      <c r="I99" s="23" t="s">
        <v>171</v>
      </c>
      <c r="J99" s="24" t="str">
        <f>+VLOOKUP(I99,[1]!таблЦены[#Data],4,0)</f>
        <v>С25/30</v>
      </c>
      <c r="K99" s="25" t="str">
        <f>+VLOOKUP(I99,[1]!таблЦены[#Data],5,0)</f>
        <v>Б 99002</v>
      </c>
      <c r="L99" s="26" t="str">
        <f>+VLOOKUP(I99,[1]!таблЦены[#Data],2,0)</f>
        <v>м3</v>
      </c>
      <c r="M99" s="26">
        <f>+VLOOKUP(I99,[1]!таблЦены[#Data],3,0)</f>
        <v>0.66</v>
      </c>
      <c r="N99" s="40" t="s">
        <v>761</v>
      </c>
      <c r="O99" s="79">
        <f t="shared" si="9"/>
        <v>5677.1565217391308</v>
      </c>
    </row>
    <row r="100" spans="1:15" x14ac:dyDescent="0.25">
      <c r="A100" s="13" t="s">
        <v>172</v>
      </c>
      <c r="B100" s="9" t="str">
        <f>+VLOOKUP(A100,[1]!таблЦены[#Data],4,0)</f>
        <v>С12/15</v>
      </c>
      <c r="C100" s="14" t="str">
        <f>+VLOOKUP(A100,[1]!таблЦены[#Data],5,0)</f>
        <v>Б1.038.1-1 в.1,2</v>
      </c>
      <c r="D100" s="15" t="str">
        <f>+VLOOKUP(A100,[1]!таблЦены[#Data],2,0)</f>
        <v>м3</v>
      </c>
      <c r="E100" s="15">
        <f>+VLOOKUP(A100,[1]!таблЦены[#Data],3,0)</f>
        <v>0.15</v>
      </c>
      <c r="F100" s="16" t="s">
        <v>762</v>
      </c>
      <c r="G100" s="42">
        <f t="shared" si="8"/>
        <v>1576.9363636363637</v>
      </c>
      <c r="H100" s="22"/>
      <c r="I100" s="91" t="str">
        <f>VLOOKUP(I101,[1]!таблЦены[#Data],13,0)&amp;" (цены с "&amp;TEXT(VLOOKUP(I101,[1]!таблЦены[#Data],6,0),"ДД.ММ.ГГГГ")&amp;")"</f>
        <v>Вентблоки (цены с 01.10.2017)</v>
      </c>
      <c r="J100" s="91"/>
      <c r="K100" s="91"/>
      <c r="L100" s="91"/>
      <c r="M100" s="91"/>
      <c r="N100" s="91"/>
      <c r="O100" s="80"/>
    </row>
    <row r="101" spans="1:15" x14ac:dyDescent="0.25">
      <c r="A101" s="13" t="s">
        <v>173</v>
      </c>
      <c r="B101" s="9" t="str">
        <f>+VLOOKUP(A101,[1]!таблЦены[#Data],4,0)</f>
        <v>С12/15</v>
      </c>
      <c r="C101" s="14" t="str">
        <f>+VLOOKUP(A101,[1]!таблЦены[#Data],5,0)</f>
        <v>Б1.038.1-1 в.1,2</v>
      </c>
      <c r="D101" s="15" t="str">
        <f>+VLOOKUP(A101,[1]!таблЦены[#Data],2,0)</f>
        <v>м3</v>
      </c>
      <c r="E101" s="15">
        <f>+VLOOKUP(A101,[1]!таблЦены[#Data],3,0)</f>
        <v>0.16400000000000001</v>
      </c>
      <c r="F101" s="16" t="s">
        <v>763</v>
      </c>
      <c r="G101" s="42">
        <f t="shared" si="8"/>
        <v>1617.7090909090907</v>
      </c>
      <c r="H101" s="5"/>
      <c r="I101" s="8" t="s">
        <v>174</v>
      </c>
      <c r="J101" s="21" t="str">
        <f>+VLOOKUP(I101,[1]!таблЦены[#Data],4,0)</f>
        <v>250</v>
      </c>
      <c r="K101" s="10" t="str">
        <f>+VLOOKUP(I101,[1]!таблЦены[#Data],5,0)</f>
        <v>Б1.034.1-2.05</v>
      </c>
      <c r="L101" s="11" t="str">
        <f>+VLOOKUP(I101,[1]!таблЦены[#Data],2,0)</f>
        <v>м3</v>
      </c>
      <c r="M101" s="11">
        <f>+VLOOKUP(I101,[1]!таблЦены[#Data],3,0)</f>
        <v>0.20899999999999999</v>
      </c>
      <c r="N101" s="38" t="s">
        <v>764</v>
      </c>
      <c r="O101" s="79">
        <f>N101/1.07</f>
        <v>1368.6448598130842</v>
      </c>
    </row>
    <row r="102" spans="1:15" x14ac:dyDescent="0.25">
      <c r="A102" s="13" t="s">
        <v>175</v>
      </c>
      <c r="B102" s="9" t="str">
        <f>+VLOOKUP(A102,[1]!таблЦены[#Data],4,0)</f>
        <v>С12/15</v>
      </c>
      <c r="C102" s="14" t="str">
        <f>+VLOOKUP(A102,[1]!таблЦены[#Data],5,0)</f>
        <v>Б1.038.1-1 в.1,2</v>
      </c>
      <c r="D102" s="15" t="str">
        <f>+VLOOKUP(A102,[1]!таблЦены[#Data],2,0)</f>
        <v>м3</v>
      </c>
      <c r="E102" s="15">
        <f>+VLOOKUP(A102,[1]!таблЦены[#Data],3,0)</f>
        <v>0.16400000000000001</v>
      </c>
      <c r="F102" s="16" t="s">
        <v>765</v>
      </c>
      <c r="G102" s="42">
        <f t="shared" si="8"/>
        <v>1801.4909090909091</v>
      </c>
      <c r="H102" s="22"/>
      <c r="I102" s="13" t="s">
        <v>176</v>
      </c>
      <c r="J102" s="9" t="str">
        <f>+VLOOKUP(I102,[1]!таблЦены[#Data],4,0)</f>
        <v>250</v>
      </c>
      <c r="K102" s="14" t="str">
        <f>+VLOOKUP(I102,[1]!таблЦены[#Data],5,0)</f>
        <v>Б1.034.1-2.05</v>
      </c>
      <c r="L102" s="15" t="str">
        <f>+VLOOKUP(I102,[1]!таблЦены[#Data],2,0)</f>
        <v>м3</v>
      </c>
      <c r="M102" s="15">
        <f>+VLOOKUP(I102,[1]!таблЦены[#Data],3,0)</f>
        <v>0.375</v>
      </c>
      <c r="N102" s="39" t="s">
        <v>766</v>
      </c>
      <c r="O102" s="79">
        <f t="shared" ref="O102:O138" si="10">N102/1.07</f>
        <v>2221.5887850467288</v>
      </c>
    </row>
    <row r="103" spans="1:15" x14ac:dyDescent="0.25">
      <c r="A103" s="13" t="s">
        <v>177</v>
      </c>
      <c r="B103" s="9" t="str">
        <f>+VLOOKUP(A103,[1]!таблЦены[#Data],4,0)</f>
        <v>С12/15</v>
      </c>
      <c r="C103" s="14" t="str">
        <f>+VLOOKUP(A103,[1]!таблЦены[#Data],5,0)</f>
        <v>Б1.038.1-1 в.4</v>
      </c>
      <c r="D103" s="15" t="str">
        <f>+VLOOKUP(A103,[1]!таблЦены[#Data],2,0)</f>
        <v>м3</v>
      </c>
      <c r="E103" s="15">
        <f>+VLOOKUP(A103,[1]!таблЦены[#Data],3,0)</f>
        <v>0.17100000000000001</v>
      </c>
      <c r="F103" s="16" t="s">
        <v>767</v>
      </c>
      <c r="G103" s="42">
        <f t="shared" si="8"/>
        <v>1791.6</v>
      </c>
      <c r="H103" s="22"/>
      <c r="I103" s="13" t="s">
        <v>178</v>
      </c>
      <c r="J103" s="9" t="str">
        <f>+VLOOKUP(I103,[1]!таблЦены[#Data],4,0)</f>
        <v>250</v>
      </c>
      <c r="K103" s="14" t="str">
        <f>+VLOOKUP(I103,[1]!таблЦены[#Data],5,0)</f>
        <v>Б1.034.1-2.05</v>
      </c>
      <c r="L103" s="15" t="str">
        <f>+VLOOKUP(I103,[1]!таблЦены[#Data],2,0)</f>
        <v>м3</v>
      </c>
      <c r="M103" s="15">
        <f>+VLOOKUP(I103,[1]!таблЦены[#Data],3,0)</f>
        <v>0.54200000000000004</v>
      </c>
      <c r="N103" s="39" t="s">
        <v>768</v>
      </c>
      <c r="O103" s="79">
        <f t="shared" si="10"/>
        <v>3051.4018691588785</v>
      </c>
    </row>
    <row r="104" spans="1:15" x14ac:dyDescent="0.25">
      <c r="A104" s="13" t="s">
        <v>179</v>
      </c>
      <c r="B104" s="9" t="str">
        <f>+VLOOKUP(A104,[1]!таблЦены[#Data],4,0)</f>
        <v>С12/15</v>
      </c>
      <c r="C104" s="14" t="str">
        <f>+VLOOKUP(A104,[1]!таблЦены[#Data],5,0)</f>
        <v>Б1.038.1-1 в.4</v>
      </c>
      <c r="D104" s="15" t="str">
        <f>+VLOOKUP(A104,[1]!таблЦены[#Data],2,0)</f>
        <v>м3</v>
      </c>
      <c r="E104" s="15">
        <f>+VLOOKUP(A104,[1]!таблЦены[#Data],3,0)</f>
        <v>0.185</v>
      </c>
      <c r="F104" s="16" t="s">
        <v>769</v>
      </c>
      <c r="G104" s="42">
        <f t="shared" si="8"/>
        <v>1731.7454545454545</v>
      </c>
      <c r="H104" s="5"/>
      <c r="I104" s="13" t="s">
        <v>180</v>
      </c>
      <c r="J104" s="9" t="str">
        <f>+VLOOKUP(I104,[1]!таблЦены[#Data],4,0)</f>
        <v>250</v>
      </c>
      <c r="K104" s="14" t="str">
        <f>+VLOOKUP(I104,[1]!таблЦены[#Data],5,0)</f>
        <v>Б1.034.1-2.05</v>
      </c>
      <c r="L104" s="15" t="str">
        <f>+VLOOKUP(I104,[1]!таблЦены[#Data],2,0)</f>
        <v>м3</v>
      </c>
      <c r="M104" s="15">
        <f>+VLOOKUP(I104,[1]!таблЦены[#Data],3,0)</f>
        <v>0.70899999999999996</v>
      </c>
      <c r="N104" s="39" t="s">
        <v>770</v>
      </c>
      <c r="O104" s="79">
        <f t="shared" si="10"/>
        <v>3853.1121495327102</v>
      </c>
    </row>
    <row r="105" spans="1:15" x14ac:dyDescent="0.25">
      <c r="A105" s="13" t="s">
        <v>181</v>
      </c>
      <c r="B105" s="9" t="str">
        <f>+VLOOKUP(A105,[1]!таблЦены[#Data],4,0)</f>
        <v>С12/15</v>
      </c>
      <c r="C105" s="14" t="str">
        <f>+VLOOKUP(A105,[1]!таблЦены[#Data],5,0)</f>
        <v>Б1.038.1-1 в.4..</v>
      </c>
      <c r="D105" s="15" t="str">
        <f>+VLOOKUP(A105,[1]!таблЦены[#Data],2,0)</f>
        <v>м3</v>
      </c>
      <c r="E105" s="15">
        <f>+VLOOKUP(A105,[1]!таблЦены[#Data],3,0)</f>
        <v>0.2</v>
      </c>
      <c r="F105" s="16" t="s">
        <v>771</v>
      </c>
      <c r="G105" s="42">
        <f t="shared" si="8"/>
        <v>2060.8272727272724</v>
      </c>
      <c r="H105" s="22"/>
      <c r="I105" s="13" t="s">
        <v>182</v>
      </c>
      <c r="J105" s="9" t="str">
        <f>+VLOOKUP(I105,[1]!таблЦены[#Data],4,0)</f>
        <v>250</v>
      </c>
      <c r="K105" s="14" t="str">
        <f>+VLOOKUP(I105,[1]!таблЦены[#Data],5,0)</f>
        <v>Б1.034.1-2.05</v>
      </c>
      <c r="L105" s="15" t="str">
        <f>+VLOOKUP(I105,[1]!таблЦены[#Data],2,0)</f>
        <v>м3</v>
      </c>
      <c r="M105" s="15">
        <f>+VLOOKUP(I105,[1]!таблЦены[#Data],3,0)</f>
        <v>1.0329999999999999</v>
      </c>
      <c r="N105" s="39" t="s">
        <v>772</v>
      </c>
      <c r="O105" s="79">
        <f t="shared" si="10"/>
        <v>5083.1028037383176</v>
      </c>
    </row>
    <row r="106" spans="1:15" x14ac:dyDescent="0.25">
      <c r="A106" s="13" t="s">
        <v>183</v>
      </c>
      <c r="B106" s="9" t="str">
        <f>+VLOOKUP(A106,[1]!таблЦены[#Data],4,0)</f>
        <v>С12/15</v>
      </c>
      <c r="C106" s="14" t="str">
        <f>+VLOOKUP(A106,[1]!таблЦены[#Data],5,0)</f>
        <v>Б1.038.1-1 в.3..</v>
      </c>
      <c r="D106" s="15" t="str">
        <f>+VLOOKUP(A106,[1]!таблЦены[#Data],2,0)</f>
        <v>м3</v>
      </c>
      <c r="E106" s="15">
        <f>+VLOOKUP(A106,[1]!таблЦены[#Data],3,0)</f>
        <v>0.14299999999999999</v>
      </c>
      <c r="F106" s="16" t="s">
        <v>773</v>
      </c>
      <c r="G106" s="42">
        <f t="shared" si="8"/>
        <v>1130.5181818181816</v>
      </c>
      <c r="H106" s="22"/>
      <c r="I106" s="13" t="s">
        <v>184</v>
      </c>
      <c r="J106" s="9" t="str">
        <f>+VLOOKUP(I106,[1]!таблЦены[#Data],4,0)</f>
        <v>250</v>
      </c>
      <c r="K106" s="14" t="str">
        <f>+VLOOKUP(I106,[1]!таблЦены[#Data],5,0)</f>
        <v>Б1.034.1-2.05</v>
      </c>
      <c r="L106" s="15" t="str">
        <f>+VLOOKUP(I106,[1]!таблЦены[#Data],2,0)</f>
        <v>м3</v>
      </c>
      <c r="M106" s="15">
        <f>+VLOOKUP(I106,[1]!таблЦены[#Data],3,0)</f>
        <v>0.246</v>
      </c>
      <c r="N106" s="39" t="s">
        <v>774</v>
      </c>
      <c r="O106" s="79">
        <f t="shared" si="10"/>
        <v>1543.0841121495325</v>
      </c>
    </row>
    <row r="107" spans="1:15" x14ac:dyDescent="0.25">
      <c r="A107" s="13" t="s">
        <v>185</v>
      </c>
      <c r="B107" s="9" t="str">
        <f>+VLOOKUP(A107,[1]!таблЦены[#Data],4,0)</f>
        <v>С12/15</v>
      </c>
      <c r="C107" s="14" t="str">
        <f>+VLOOKUP(A107,[1]!таблЦены[#Data],5,0)</f>
        <v>Б1.038.1-1 в.3..</v>
      </c>
      <c r="D107" s="15" t="str">
        <f>+VLOOKUP(A107,[1]!таблЦены[#Data],2,0)</f>
        <v>м3</v>
      </c>
      <c r="E107" s="15">
        <f>+VLOOKUP(A107,[1]!таблЦены[#Data],3,0)</f>
        <v>0.23799999999999999</v>
      </c>
      <c r="F107" s="16" t="s">
        <v>775</v>
      </c>
      <c r="G107" s="42">
        <f t="shared" si="8"/>
        <v>2001.5363636363636</v>
      </c>
      <c r="H107" s="22"/>
      <c r="I107" s="13" t="s">
        <v>186</v>
      </c>
      <c r="J107" s="9" t="str">
        <f>+VLOOKUP(I107,[1]!таблЦены[#Data],4,0)</f>
        <v>250</v>
      </c>
      <c r="K107" s="14" t="str">
        <f>+VLOOKUP(I107,[1]!таблЦены[#Data],5,0)</f>
        <v>Б1.034.1-2.05</v>
      </c>
      <c r="L107" s="15" t="str">
        <f>+VLOOKUP(I107,[1]!таблЦены[#Data],2,0)</f>
        <v>м3</v>
      </c>
      <c r="M107" s="15">
        <f>+VLOOKUP(I107,[1]!таблЦены[#Data],3,0)</f>
        <v>0.443</v>
      </c>
      <c r="N107" s="39" t="s">
        <v>776</v>
      </c>
      <c r="O107" s="79">
        <f t="shared" si="10"/>
        <v>2528.8691588785045</v>
      </c>
    </row>
    <row r="108" spans="1:15" x14ac:dyDescent="0.25">
      <c r="A108" s="13" t="s">
        <v>187</v>
      </c>
      <c r="B108" s="9" t="str">
        <f>+VLOOKUP(A108,[1]!таблЦены[#Data],4,0)</f>
        <v>С12/15</v>
      </c>
      <c r="C108" s="14" t="str">
        <f>+VLOOKUP(A108,[1]!таблЦены[#Data],5,0)</f>
        <v>1.038.1-1 в.12</v>
      </c>
      <c r="D108" s="15" t="str">
        <f>+VLOOKUP(A108,[1]!таблЦены[#Data],2,0)</f>
        <v>м3</v>
      </c>
      <c r="E108" s="15">
        <f>+VLOOKUP(A108,[1]!таблЦены[#Data],3,0)</f>
        <v>0.32</v>
      </c>
      <c r="F108" s="16" t="s">
        <v>777</v>
      </c>
      <c r="G108" s="42">
        <f t="shared" si="8"/>
        <v>3018.7454545454543</v>
      </c>
      <c r="H108" s="22"/>
      <c r="I108" s="13" t="s">
        <v>188</v>
      </c>
      <c r="J108" s="9" t="str">
        <f>+VLOOKUP(I108,[1]!таблЦены[#Data],4,0)</f>
        <v>250</v>
      </c>
      <c r="K108" s="14" t="str">
        <f>+VLOOKUP(I108,[1]!таблЦены[#Data],5,0)</f>
        <v>Б1.034.1-2.05</v>
      </c>
      <c r="L108" s="15" t="str">
        <f>+VLOOKUP(I108,[1]!таблЦены[#Data],2,0)</f>
        <v>м3</v>
      </c>
      <c r="M108" s="15">
        <f>+VLOOKUP(I108,[1]!таблЦены[#Data],3,0)</f>
        <v>0.64</v>
      </c>
      <c r="N108" s="39" t="s">
        <v>778</v>
      </c>
      <c r="O108" s="79">
        <f t="shared" si="10"/>
        <v>3492.5794392523362</v>
      </c>
    </row>
    <row r="109" spans="1:15" x14ac:dyDescent="0.25">
      <c r="A109" s="13" t="s">
        <v>189</v>
      </c>
      <c r="B109" s="9" t="str">
        <f>+VLOOKUP(A109,[1]!таблЦены[#Data],4,0)</f>
        <v>С12/15</v>
      </c>
      <c r="C109" s="14" t="str">
        <f>+VLOOKUP(A109,[1]!таблЦены[#Data],5,0)</f>
        <v>1.038.1-1 в.12</v>
      </c>
      <c r="D109" s="15" t="str">
        <f>+VLOOKUP(A109,[1]!таблЦены[#Data],2,0)</f>
        <v>м3</v>
      </c>
      <c r="E109" s="15">
        <f>+VLOOKUP(A109,[1]!таблЦены[#Data],3,0)</f>
        <v>0.32</v>
      </c>
      <c r="F109" s="16" t="s">
        <v>779</v>
      </c>
      <c r="G109" s="42">
        <f t="shared" si="8"/>
        <v>3985.6454545454544</v>
      </c>
      <c r="H109" s="22"/>
      <c r="I109" s="13" t="s">
        <v>190</v>
      </c>
      <c r="J109" s="9" t="str">
        <f>+VLOOKUP(I109,[1]!таблЦены[#Data],4,0)</f>
        <v>250</v>
      </c>
      <c r="K109" s="14" t="str">
        <f>+VLOOKUP(I109,[1]!таблЦены[#Data],5,0)</f>
        <v>Б1.034.1-2.05</v>
      </c>
      <c r="L109" s="15" t="str">
        <f>+VLOOKUP(I109,[1]!таблЦены[#Data],2,0)</f>
        <v>м3</v>
      </c>
      <c r="M109" s="15">
        <f>+VLOOKUP(I109,[1]!таблЦены[#Data],3,0)</f>
        <v>0.83599999999999997</v>
      </c>
      <c r="N109" s="39" t="s">
        <v>780</v>
      </c>
      <c r="O109" s="79">
        <f t="shared" si="10"/>
        <v>4418.2242990654204</v>
      </c>
    </row>
    <row r="110" spans="1:15" x14ac:dyDescent="0.25">
      <c r="A110" s="13" t="s">
        <v>191</v>
      </c>
      <c r="B110" s="9" t="str">
        <f>+VLOOKUP(A110,[1]!таблЦены[#Data],4,0)</f>
        <v>С12/15</v>
      </c>
      <c r="C110" s="14" t="str">
        <f>+VLOOKUP(A110,[1]!таблЦены[#Data],5,0)</f>
        <v>Б1.038.1-1 в.2</v>
      </c>
      <c r="D110" s="15" t="str">
        <f>+VLOOKUP(A110,[1]!таблЦены[#Data],2,0)</f>
        <v>м3</v>
      </c>
      <c r="E110" s="15">
        <f>+VLOOKUP(A110,[1]!таблЦены[#Data],3,0)</f>
        <v>0.1</v>
      </c>
      <c r="F110" s="16" t="s">
        <v>781</v>
      </c>
      <c r="G110" s="42">
        <f t="shared" si="8"/>
        <v>676.23636363636365</v>
      </c>
      <c r="H110" s="22"/>
      <c r="I110" s="13" t="s">
        <v>192</v>
      </c>
      <c r="J110" s="9" t="str">
        <f>+VLOOKUP(I110,[1]!таблЦены[#Data],4,0)</f>
        <v>200</v>
      </c>
      <c r="K110" s="14" t="str">
        <f>+VLOOKUP(I110,[1]!таблЦены[#Data],5,0)</f>
        <v>Б1.134.1-7 В.1</v>
      </c>
      <c r="L110" s="15" t="str">
        <f>+VLOOKUP(I110,[1]!таблЦены[#Data],2,0)</f>
        <v>м3</v>
      </c>
      <c r="M110" s="15">
        <f>+VLOOKUP(I110,[1]!таблЦены[#Data],3,0)</f>
        <v>0.78</v>
      </c>
      <c r="N110" s="39" t="s">
        <v>782</v>
      </c>
      <c r="O110" s="79">
        <f t="shared" si="10"/>
        <v>2641.0280373831774</v>
      </c>
    </row>
    <row r="111" spans="1:15" x14ac:dyDescent="0.25">
      <c r="A111" s="13" t="s">
        <v>193</v>
      </c>
      <c r="B111" s="9" t="str">
        <f>+VLOOKUP(A111,[1]!таблЦены[#Data],4,0)</f>
        <v>С12/15</v>
      </c>
      <c r="C111" s="14" t="str">
        <f>+VLOOKUP(A111,[1]!таблЦены[#Data],5,0)</f>
        <v>Б1.038.1-1 в.2</v>
      </c>
      <c r="D111" s="15" t="str">
        <f>+VLOOKUP(A111,[1]!таблЦены[#Data],2,0)</f>
        <v>м3</v>
      </c>
      <c r="E111" s="15">
        <f>+VLOOKUP(A111,[1]!таблЦены[#Data],3,0)</f>
        <v>0.12</v>
      </c>
      <c r="F111" s="16" t="s">
        <v>783</v>
      </c>
      <c r="G111" s="42">
        <f t="shared" si="8"/>
        <v>760.9</v>
      </c>
      <c r="H111" s="22"/>
      <c r="I111" s="13" t="s">
        <v>194</v>
      </c>
      <c r="J111" s="9" t="str">
        <f>+VLOOKUP(I111,[1]!таблЦены[#Data],4,0)</f>
        <v>C12/15</v>
      </c>
      <c r="K111" s="14" t="str">
        <f>+VLOOKUP(I111,[1]!таблЦены[#Data],5,0)</f>
        <v>Б1.134.1-7 В.1</v>
      </c>
      <c r="L111" s="15" t="str">
        <f>+VLOOKUP(I111,[1]!таблЦены[#Data],2,0)</f>
        <v>м3</v>
      </c>
      <c r="M111" s="15">
        <f>+VLOOKUP(I111,[1]!таблЦены[#Data],3,0)</f>
        <v>0.78</v>
      </c>
      <c r="N111" s="39" t="s">
        <v>784</v>
      </c>
      <c r="O111" s="79">
        <f t="shared" si="10"/>
        <v>2979.8785046728967</v>
      </c>
    </row>
    <row r="112" spans="1:15" x14ac:dyDescent="0.25">
      <c r="A112" s="13" t="s">
        <v>195</v>
      </c>
      <c r="B112" s="9" t="str">
        <f>+VLOOKUP(A112,[1]!таблЦены[#Data],4,0)</f>
        <v>С12/15</v>
      </c>
      <c r="C112" s="14" t="str">
        <f>+VLOOKUP(A112,[1]!таблЦены[#Data],5,0)</f>
        <v>Б1.038.1-1 в.2</v>
      </c>
      <c r="D112" s="15" t="str">
        <f>+VLOOKUP(A112,[1]!таблЦены[#Data],2,0)</f>
        <v>м3</v>
      </c>
      <c r="E112" s="15">
        <f>+VLOOKUP(A112,[1]!таблЦены[#Data],3,0)</f>
        <v>0.17</v>
      </c>
      <c r="F112" s="16" t="s">
        <v>785</v>
      </c>
      <c r="G112" s="42">
        <f t="shared" si="8"/>
        <v>1154.0545454545454</v>
      </c>
      <c r="H112" s="22"/>
      <c r="I112" s="13" t="s">
        <v>196</v>
      </c>
      <c r="J112" s="9" t="str">
        <f>+VLOOKUP(I112,[1]!таблЦены[#Data],4,0)</f>
        <v>200</v>
      </c>
      <c r="K112" s="14" t="str">
        <f>+VLOOKUP(I112,[1]!таблЦены[#Data],5,0)</f>
        <v>Б1.134.1-7 В.1</v>
      </c>
      <c r="L112" s="15" t="str">
        <f>+VLOOKUP(I112,[1]!таблЦены[#Data],2,0)</f>
        <v>м3</v>
      </c>
      <c r="M112" s="15">
        <f>+VLOOKUP(I112,[1]!таблЦены[#Data],3,0)</f>
        <v>0.78</v>
      </c>
      <c r="N112" s="39" t="s">
        <v>782</v>
      </c>
      <c r="O112" s="79">
        <f t="shared" si="10"/>
        <v>2641.0280373831774</v>
      </c>
    </row>
    <row r="113" spans="1:15" x14ac:dyDescent="0.25">
      <c r="A113" s="13" t="s">
        <v>197</v>
      </c>
      <c r="B113" s="9" t="str">
        <f>+VLOOKUP(A113,[1]!таблЦены[#Data],4,0)</f>
        <v>С12/15</v>
      </c>
      <c r="C113" s="14" t="str">
        <f>+VLOOKUP(A113,[1]!таблЦены[#Data],5,0)</f>
        <v>1.038.1-1 в.12</v>
      </c>
      <c r="D113" s="15" t="str">
        <f>+VLOOKUP(A113,[1]!таблЦены[#Data],2,0)</f>
        <v>м3</v>
      </c>
      <c r="E113" s="15">
        <f>+VLOOKUP(A113,[1]!таблЦены[#Data],3,0)</f>
        <v>0.254</v>
      </c>
      <c r="F113" s="16" t="s">
        <v>786</v>
      </c>
      <c r="G113" s="42">
        <f t="shared" si="8"/>
        <v>3373.1727272727267</v>
      </c>
      <c r="H113" s="22"/>
      <c r="I113" s="13" t="s">
        <v>198</v>
      </c>
      <c r="J113" s="9" t="str">
        <f>+VLOOKUP(I113,[1]!таблЦены[#Data],4,0)</f>
        <v>200</v>
      </c>
      <c r="K113" s="14" t="str">
        <f>+VLOOKUP(I113,[1]!таблЦены[#Data],5,0)</f>
        <v>Б1.134.1-7 В.1</v>
      </c>
      <c r="L113" s="15" t="str">
        <f>+VLOOKUP(I113,[1]!таблЦены[#Data],2,0)</f>
        <v>м3</v>
      </c>
      <c r="M113" s="15">
        <f>+VLOOKUP(I113,[1]!таблЦены[#Data],3,0)</f>
        <v>0.78</v>
      </c>
      <c r="N113" s="39" t="s">
        <v>784</v>
      </c>
      <c r="O113" s="79">
        <f t="shared" si="10"/>
        <v>2979.8785046728967</v>
      </c>
    </row>
    <row r="114" spans="1:15" x14ac:dyDescent="0.25">
      <c r="A114" s="13" t="s">
        <v>199</v>
      </c>
      <c r="B114" s="9" t="str">
        <f>+VLOOKUP(A114,[1]!таблЦены[#Data],4,0)</f>
        <v>С12/15</v>
      </c>
      <c r="C114" s="14" t="str">
        <f>+VLOOKUP(A114,[1]!таблЦены[#Data],5,0)</f>
        <v>Б1.038.1-1 в.3</v>
      </c>
      <c r="D114" s="15" t="str">
        <f>+VLOOKUP(A114,[1]!таблЦены[#Data],2,0)</f>
        <v>м3</v>
      </c>
      <c r="E114" s="15">
        <f>+VLOOKUP(A114,[1]!таблЦены[#Data],3,0)</f>
        <v>0.61099999999999999</v>
      </c>
      <c r="F114" s="16" t="s">
        <v>787</v>
      </c>
      <c r="G114" s="42">
        <f t="shared" si="8"/>
        <v>5733.363636363636</v>
      </c>
      <c r="H114" s="22"/>
      <c r="I114" s="13" t="s">
        <v>200</v>
      </c>
      <c r="J114" s="9" t="str">
        <f>+VLOOKUP(I114,[1]!таблЦены[#Data],4,0)</f>
        <v>200</v>
      </c>
      <c r="K114" s="14" t="str">
        <f>+VLOOKUP(I114,[1]!таблЦены[#Data],5,0)</f>
        <v>Б1.134.1-7 В.1</v>
      </c>
      <c r="L114" s="15" t="str">
        <f>+VLOOKUP(I114,[1]!таблЦены[#Data],2,0)</f>
        <v>м3</v>
      </c>
      <c r="M114" s="15">
        <f>+VLOOKUP(I114,[1]!таблЦены[#Data],3,0)</f>
        <v>0.83</v>
      </c>
      <c r="N114" s="39" t="s">
        <v>788</v>
      </c>
      <c r="O114" s="79">
        <f t="shared" si="10"/>
        <v>2824.0934579439254</v>
      </c>
    </row>
    <row r="115" spans="1:15" x14ac:dyDescent="0.25">
      <c r="A115" s="13" t="s">
        <v>201</v>
      </c>
      <c r="B115" s="9" t="str">
        <f>+VLOOKUP(A115,[1]!таблЦены[#Data],4,0)</f>
        <v>С12/15</v>
      </c>
      <c r="C115" s="14" t="str">
        <f>+VLOOKUP(A115,[1]!таблЦены[#Data],5,0)</f>
        <v>Б1.038.1-1 в.3</v>
      </c>
      <c r="D115" s="15" t="str">
        <f>+VLOOKUP(A115,[1]!таблЦены[#Data],2,0)</f>
        <v>м3</v>
      </c>
      <c r="E115" s="15">
        <f>+VLOOKUP(A115,[1]!таблЦены[#Data],3,0)</f>
        <v>0.82599999999999996</v>
      </c>
      <c r="F115" s="16" t="s">
        <v>789</v>
      </c>
      <c r="G115" s="42">
        <f t="shared" si="8"/>
        <v>8502.045454545454</v>
      </c>
      <c r="H115" s="22"/>
      <c r="I115" s="13" t="s">
        <v>202</v>
      </c>
      <c r="J115" s="9" t="str">
        <f>+VLOOKUP(I115,[1]!таблЦены[#Data],4,0)</f>
        <v>200</v>
      </c>
      <c r="K115" s="14" t="str">
        <f>+VLOOKUP(I115,[1]!таблЦены[#Data],5,0)</f>
        <v>Б1.134.1-7 В.1</v>
      </c>
      <c r="L115" s="15" t="str">
        <f>+VLOOKUP(I115,[1]!таблЦены[#Data],2,0)</f>
        <v>м3</v>
      </c>
      <c r="M115" s="15">
        <f>+VLOOKUP(I115,[1]!таблЦены[#Data],3,0)</f>
        <v>0.83</v>
      </c>
      <c r="N115" s="39" t="s">
        <v>790</v>
      </c>
      <c r="O115" s="79">
        <f t="shared" si="10"/>
        <v>3154.8691588785045</v>
      </c>
    </row>
    <row r="116" spans="1:15" x14ac:dyDescent="0.25">
      <c r="A116" s="13" t="s">
        <v>203</v>
      </c>
      <c r="B116" s="9" t="str">
        <f>+VLOOKUP(A116,[1]!таблЦены[#Data],4,0)</f>
        <v>С12/15</v>
      </c>
      <c r="C116" s="14" t="str">
        <f>+VLOOKUP(A116,[1]!таблЦены[#Data],5,0)</f>
        <v>Б1.038.1-1 в.2</v>
      </c>
      <c r="D116" s="15" t="str">
        <f>+VLOOKUP(A116,[1]!таблЦены[#Data],2,0)</f>
        <v>м3</v>
      </c>
      <c r="E116" s="15">
        <f>+VLOOKUP(A116,[1]!таблЦены[#Data],3,0)</f>
        <v>0.33</v>
      </c>
      <c r="F116" s="16" t="s">
        <v>791</v>
      </c>
      <c r="G116" s="42">
        <f t="shared" si="8"/>
        <v>2234.1909090909089</v>
      </c>
      <c r="H116" s="5"/>
      <c r="I116" s="13" t="s">
        <v>204</v>
      </c>
      <c r="J116" s="9" t="str">
        <f>+VLOOKUP(I116,[1]!таблЦены[#Data],4,0)</f>
        <v>200</v>
      </c>
      <c r="K116" s="14" t="str">
        <f>+VLOOKUP(I116,[1]!таблЦены[#Data],5,0)</f>
        <v>Б1.134.1-7 В.1</v>
      </c>
      <c r="L116" s="15" t="str">
        <f>+VLOOKUP(I116,[1]!таблЦены[#Data],2,0)</f>
        <v>м3</v>
      </c>
      <c r="M116" s="15">
        <f>+VLOOKUP(I116,[1]!таблЦены[#Data],3,0)</f>
        <v>0.83</v>
      </c>
      <c r="N116" s="39" t="s">
        <v>788</v>
      </c>
      <c r="O116" s="79">
        <f t="shared" si="10"/>
        <v>2824.0934579439254</v>
      </c>
    </row>
    <row r="117" spans="1:15" x14ac:dyDescent="0.25">
      <c r="A117" s="13" t="s">
        <v>205</v>
      </c>
      <c r="B117" s="9" t="str">
        <f>+VLOOKUP(A117,[1]!таблЦены[#Data],4,0)</f>
        <v>С12/15</v>
      </c>
      <c r="C117" s="14" t="str">
        <f>+VLOOKUP(A117,[1]!таблЦены[#Data],5,0)</f>
        <v>1.038.1-1 в.7</v>
      </c>
      <c r="D117" s="15" t="str">
        <f>+VLOOKUP(A117,[1]!таблЦены[#Data],2,0)</f>
        <v>м3</v>
      </c>
      <c r="E117" s="15">
        <f>+VLOOKUP(A117,[1]!таблЦены[#Data],3,0)</f>
        <v>0.87</v>
      </c>
      <c r="F117" s="16" t="s">
        <v>792</v>
      </c>
      <c r="G117" s="42">
        <f t="shared" si="8"/>
        <v>9449.4272727272728</v>
      </c>
      <c r="H117" s="5"/>
      <c r="I117" s="13" t="s">
        <v>206</v>
      </c>
      <c r="J117" s="9" t="str">
        <f>+VLOOKUP(I117,[1]!таблЦены[#Data],4,0)</f>
        <v>200</v>
      </c>
      <c r="K117" s="14" t="str">
        <f>+VLOOKUP(I117,[1]!таблЦены[#Data],5,0)</f>
        <v>Б1.134.1-7 В.1</v>
      </c>
      <c r="L117" s="15" t="str">
        <f>+VLOOKUP(I117,[1]!таблЦены[#Data],2,0)</f>
        <v>м3</v>
      </c>
      <c r="M117" s="15">
        <f>+VLOOKUP(I117,[1]!таблЦены[#Data],3,0)</f>
        <v>0.83</v>
      </c>
      <c r="N117" s="39" t="s">
        <v>790</v>
      </c>
      <c r="O117" s="79">
        <f t="shared" si="10"/>
        <v>3154.8691588785045</v>
      </c>
    </row>
    <row r="118" spans="1:15" x14ac:dyDescent="0.25">
      <c r="A118" s="13" t="s">
        <v>207</v>
      </c>
      <c r="B118" s="9" t="str">
        <f>+VLOOKUP(A118,[1]!таблЦены[#Data],4,0)</f>
        <v>С12/15</v>
      </c>
      <c r="C118" s="14" t="str">
        <f>+VLOOKUP(A118,[1]!таблЦены[#Data],5,0)</f>
        <v>1.038.1-1 в.12</v>
      </c>
      <c r="D118" s="15" t="str">
        <f>+VLOOKUP(A118,[1]!таблЦены[#Data],2,0)</f>
        <v>м3</v>
      </c>
      <c r="E118" s="15">
        <f>+VLOOKUP(A118,[1]!таблЦены[#Data],3,0)</f>
        <v>0.45400000000000001</v>
      </c>
      <c r="F118" s="16" t="s">
        <v>793</v>
      </c>
      <c r="G118" s="42">
        <f t="shared" si="8"/>
        <v>4132.5545454545454</v>
      </c>
      <c r="H118" s="5"/>
      <c r="I118" s="13" t="s">
        <v>208</v>
      </c>
      <c r="J118" s="9" t="str">
        <f>+VLOOKUP(I118,[1]!таблЦены[#Data],4,0)</f>
        <v>200</v>
      </c>
      <c r="K118" s="14" t="str">
        <f>+VLOOKUP(I118,[1]!таблЦены[#Data],5,0)</f>
        <v>Б1.134.1-7 В.1</v>
      </c>
      <c r="L118" s="15" t="str">
        <f>+VLOOKUP(I118,[1]!таблЦены[#Data],2,0)</f>
        <v>м3</v>
      </c>
      <c r="M118" s="15">
        <f>+VLOOKUP(I118,[1]!таблЦены[#Data],3,0)</f>
        <v>0.92</v>
      </c>
      <c r="N118" s="39" t="s">
        <v>794</v>
      </c>
      <c r="O118" s="79">
        <f t="shared" si="10"/>
        <v>3146.0934579439254</v>
      </c>
    </row>
    <row r="119" spans="1:15" x14ac:dyDescent="0.25">
      <c r="A119" s="13" t="s">
        <v>209</v>
      </c>
      <c r="B119" s="9" t="str">
        <f>+VLOOKUP(A119,[1]!таблЦены[#Data],4,0)</f>
        <v>С12/15</v>
      </c>
      <c r="C119" s="14" t="str">
        <f>+VLOOKUP(A119,[1]!таблЦены[#Data],5,0)</f>
        <v>1.038.1-1 в.12</v>
      </c>
      <c r="D119" s="15" t="str">
        <f>+VLOOKUP(A119,[1]!таблЦены[#Data],2,0)</f>
        <v>м3</v>
      </c>
      <c r="E119" s="15">
        <f>+VLOOKUP(A119,[1]!таблЦены[#Data],3,0)</f>
        <v>0.45400000000000001</v>
      </c>
      <c r="F119" s="16" t="s">
        <v>795</v>
      </c>
      <c r="G119" s="42">
        <f t="shared" si="8"/>
        <v>4848.545454545454</v>
      </c>
      <c r="H119" s="5"/>
      <c r="I119" s="13" t="s">
        <v>210</v>
      </c>
      <c r="J119" s="9" t="str">
        <f>+VLOOKUP(I119,[1]!таблЦены[#Data],4,0)</f>
        <v>200</v>
      </c>
      <c r="K119" s="14" t="str">
        <f>+VLOOKUP(I119,[1]!таблЦены[#Data],5,0)</f>
        <v>Б1.134.1-7 В.1</v>
      </c>
      <c r="L119" s="15" t="str">
        <f>+VLOOKUP(I119,[1]!таблЦены[#Data],2,0)</f>
        <v>м3</v>
      </c>
      <c r="M119" s="15">
        <f>+VLOOKUP(I119,[1]!таблЦены[#Data],3,0)</f>
        <v>0.92</v>
      </c>
      <c r="N119" s="39" t="s">
        <v>796</v>
      </c>
      <c r="O119" s="79">
        <f t="shared" si="10"/>
        <v>3481.700934579439</v>
      </c>
    </row>
    <row r="120" spans="1:15" x14ac:dyDescent="0.25">
      <c r="A120" s="13" t="s">
        <v>211</v>
      </c>
      <c r="B120" s="9" t="str">
        <f>+VLOOKUP(A120,[1]!таблЦены[#Data],4,0)</f>
        <v>С12/15</v>
      </c>
      <c r="C120" s="14" t="str">
        <f>+VLOOKUP(A120,[1]!таблЦены[#Data],5,0)</f>
        <v>Б1.038.1-1 в.6..</v>
      </c>
      <c r="D120" s="15" t="str">
        <f>+VLOOKUP(A120,[1]!таблЦены[#Data],2,0)</f>
        <v>м3</v>
      </c>
      <c r="E120" s="15">
        <f>+VLOOKUP(A120,[1]!таблЦены[#Data],3,0)</f>
        <v>0.04</v>
      </c>
      <c r="F120" s="16" t="s">
        <v>797</v>
      </c>
      <c r="G120" s="42">
        <f t="shared" si="8"/>
        <v>324.5545454545454</v>
      </c>
      <c r="H120" s="5"/>
      <c r="I120" s="13" t="s">
        <v>212</v>
      </c>
      <c r="J120" s="9" t="str">
        <f>+VLOOKUP(I120,[1]!таблЦены[#Data],4,0)</f>
        <v>200</v>
      </c>
      <c r="K120" s="14" t="str">
        <f>+VLOOKUP(I120,[1]!таблЦены[#Data],5,0)</f>
        <v>Б1.134.1-7 В.1</v>
      </c>
      <c r="L120" s="15" t="str">
        <f>+VLOOKUP(I120,[1]!таблЦены[#Data],2,0)</f>
        <v>м3</v>
      </c>
      <c r="M120" s="15">
        <f>+VLOOKUP(I120,[1]!таблЦены[#Data],3,0)</f>
        <v>0.92</v>
      </c>
      <c r="N120" s="39" t="s">
        <v>794</v>
      </c>
      <c r="O120" s="79">
        <f t="shared" si="10"/>
        <v>3146.0934579439254</v>
      </c>
    </row>
    <row r="121" spans="1:15" x14ac:dyDescent="0.25">
      <c r="A121" s="13" t="s">
        <v>213</v>
      </c>
      <c r="B121" s="9" t="str">
        <f>+VLOOKUP(A121,[1]!таблЦены[#Data],4,0)</f>
        <v>С12/15</v>
      </c>
      <c r="C121" s="14" t="str">
        <f>+VLOOKUP(A121,[1]!таблЦены[#Data],5,0)</f>
        <v>Б1.038.1-1 в.1,2..</v>
      </c>
      <c r="D121" s="15" t="str">
        <f>+VLOOKUP(A121,[1]!таблЦены[#Data],2,0)</f>
        <v>м3</v>
      </c>
      <c r="E121" s="15">
        <f>+VLOOKUP(A121,[1]!таблЦены[#Data],3,0)</f>
        <v>0.05</v>
      </c>
      <c r="F121" s="16" t="s">
        <v>798</v>
      </c>
      <c r="G121" s="42">
        <f t="shared" si="8"/>
        <v>383.89090909090902</v>
      </c>
      <c r="H121" s="5"/>
      <c r="I121" s="13" t="s">
        <v>214</v>
      </c>
      <c r="J121" s="9" t="str">
        <f>+VLOOKUP(I121,[1]!таблЦены[#Data],4,0)</f>
        <v>200</v>
      </c>
      <c r="K121" s="14" t="str">
        <f>+VLOOKUP(I121,[1]!таблЦены[#Data],5,0)</f>
        <v>Б1.134.1-7 В.1</v>
      </c>
      <c r="L121" s="15" t="str">
        <f>+VLOOKUP(I121,[1]!таблЦены[#Data],2,0)</f>
        <v>м3</v>
      </c>
      <c r="M121" s="15">
        <f>+VLOOKUP(I121,[1]!таблЦены[#Data],3,0)</f>
        <v>0.92</v>
      </c>
      <c r="N121" s="39" t="s">
        <v>796</v>
      </c>
      <c r="O121" s="79">
        <f t="shared" si="10"/>
        <v>3481.700934579439</v>
      </c>
    </row>
    <row r="122" spans="1:15" x14ac:dyDescent="0.25">
      <c r="A122" s="13" t="s">
        <v>215</v>
      </c>
      <c r="B122" s="9" t="str">
        <f>+VLOOKUP(A122,[1]!таблЦены[#Data],4,0)</f>
        <v>С12/15</v>
      </c>
      <c r="C122" s="14" t="str">
        <f>+VLOOKUP(A122,[1]!таблЦены[#Data],5,0)</f>
        <v>Б1.038.1-1 в.5</v>
      </c>
      <c r="D122" s="15" t="str">
        <f>+VLOOKUP(A122,[1]!таблЦены[#Data],2,0)</f>
        <v>м3</v>
      </c>
      <c r="E122" s="15">
        <f>+VLOOKUP(A122,[1]!таблЦены[#Data],3,0)</f>
        <v>1.0999999999999999E-2</v>
      </c>
      <c r="F122" s="16" t="s">
        <v>799</v>
      </c>
      <c r="G122" s="42">
        <f t="shared" si="8"/>
        <v>122.8</v>
      </c>
      <c r="H122" s="5"/>
      <c r="I122" s="13" t="s">
        <v>216</v>
      </c>
      <c r="J122" s="9" t="str">
        <f>+VLOOKUP(I122,[1]!таблЦены[#Data],4,0)</f>
        <v>200</v>
      </c>
      <c r="K122" s="14" t="str">
        <f>+VLOOKUP(I122,[1]!таблЦены[#Data],5,0)</f>
        <v>Б1.134.1-7 В.1</v>
      </c>
      <c r="L122" s="15" t="str">
        <f>+VLOOKUP(I122,[1]!таблЦены[#Data],2,0)</f>
        <v>м3</v>
      </c>
      <c r="M122" s="15">
        <f>+VLOOKUP(I122,[1]!таблЦены[#Data],3,0)</f>
        <v>0.61</v>
      </c>
      <c r="N122" s="39" t="s">
        <v>800</v>
      </c>
      <c r="O122" s="79">
        <f t="shared" si="10"/>
        <v>2319.9626168224299</v>
      </c>
    </row>
    <row r="123" spans="1:15" x14ac:dyDescent="0.25">
      <c r="A123" s="13" t="s">
        <v>217</v>
      </c>
      <c r="B123" s="9" t="str">
        <f>+VLOOKUP(A123,[1]!таблЦены[#Data],4,0)</f>
        <v>С12/15</v>
      </c>
      <c r="C123" s="14" t="str">
        <f>+VLOOKUP(A123,[1]!таблЦены[#Data],5,0)</f>
        <v>Б1.038.1-1 в.5</v>
      </c>
      <c r="D123" s="15" t="str">
        <f>+VLOOKUP(A123,[1]!таблЦены[#Data],2,0)</f>
        <v>м3</v>
      </c>
      <c r="E123" s="15">
        <f>+VLOOKUP(A123,[1]!таблЦены[#Data],3,0)</f>
        <v>1.4E-2</v>
      </c>
      <c r="F123" s="16" t="s">
        <v>801</v>
      </c>
      <c r="G123" s="42">
        <f t="shared" si="8"/>
        <v>150.9</v>
      </c>
      <c r="H123" s="5"/>
      <c r="I123" s="13" t="s">
        <v>218</v>
      </c>
      <c r="J123" s="9" t="str">
        <f>+VLOOKUP(I123,[1]!таблЦены[#Data],4,0)</f>
        <v>200</v>
      </c>
      <c r="K123" s="14" t="str">
        <f>+VLOOKUP(I123,[1]!таблЦены[#Data],5,0)</f>
        <v>Б1.134.1-7 В.1</v>
      </c>
      <c r="L123" s="15" t="str">
        <f>+VLOOKUP(I123,[1]!таблЦены[#Data],2,0)</f>
        <v>м3</v>
      </c>
      <c r="M123" s="15">
        <f>+VLOOKUP(I123,[1]!таблЦены[#Data],3,0)</f>
        <v>0.61</v>
      </c>
      <c r="N123" s="39" t="s">
        <v>802</v>
      </c>
      <c r="O123" s="79">
        <f t="shared" si="10"/>
        <v>2706.5981308411215</v>
      </c>
    </row>
    <row r="124" spans="1:15" x14ac:dyDescent="0.25">
      <c r="A124" s="13" t="s">
        <v>219</v>
      </c>
      <c r="B124" s="9" t="str">
        <f>+VLOOKUP(A124,[1]!таблЦены[#Data],4,0)</f>
        <v>С12/15</v>
      </c>
      <c r="C124" s="14" t="str">
        <f>+VLOOKUP(A124,[1]!таблЦены[#Data],5,0)</f>
        <v>Б1.038.1-1 в.5</v>
      </c>
      <c r="D124" s="15" t="str">
        <f>+VLOOKUP(A124,[1]!таблЦены[#Data],2,0)</f>
        <v>м3</v>
      </c>
      <c r="E124" s="15">
        <f>+VLOOKUP(A124,[1]!таблЦены[#Data],3,0)</f>
        <v>1.7000000000000001E-2</v>
      </c>
      <c r="F124" s="16" t="s">
        <v>803</v>
      </c>
      <c r="G124" s="42">
        <f t="shared" si="8"/>
        <v>173.82727272727271</v>
      </c>
      <c r="H124" s="5"/>
      <c r="I124" s="13" t="s">
        <v>220</v>
      </c>
      <c r="J124" s="9" t="str">
        <f>+VLOOKUP(I124,[1]!таблЦены[#Data],4,0)</f>
        <v>200</v>
      </c>
      <c r="K124" s="14" t="str">
        <f>+VLOOKUP(I124,[1]!таблЦены[#Data],5,0)</f>
        <v>Б1.134.1-7 В.1</v>
      </c>
      <c r="L124" s="15" t="str">
        <f>+VLOOKUP(I124,[1]!таблЦены[#Data],2,0)</f>
        <v>м3</v>
      </c>
      <c r="M124" s="15">
        <f>+VLOOKUP(I124,[1]!таблЦены[#Data],3,0)</f>
        <v>0.61</v>
      </c>
      <c r="N124" s="39" t="s">
        <v>800</v>
      </c>
      <c r="O124" s="79">
        <f t="shared" si="10"/>
        <v>2319.9626168224299</v>
      </c>
    </row>
    <row r="125" spans="1:15" x14ac:dyDescent="0.25">
      <c r="A125" s="13" t="s">
        <v>221</v>
      </c>
      <c r="B125" s="9" t="str">
        <f>+VLOOKUP(A125,[1]!таблЦены[#Data],4,0)</f>
        <v>С12/15</v>
      </c>
      <c r="C125" s="14" t="str">
        <f>+VLOOKUP(A125,[1]!таблЦены[#Data],5,0)</f>
        <v>Б1.038.1-1 в.5</v>
      </c>
      <c r="D125" s="15" t="str">
        <f>+VLOOKUP(A125,[1]!таблЦены[#Data],2,0)</f>
        <v>м3</v>
      </c>
      <c r="E125" s="15">
        <f>+VLOOKUP(A125,[1]!таблЦены[#Data],3,0)</f>
        <v>1.7999999999999999E-2</v>
      </c>
      <c r="F125" s="16" t="s">
        <v>804</v>
      </c>
      <c r="G125" s="42">
        <f t="shared" si="8"/>
        <v>193.56363636363633</v>
      </c>
      <c r="H125" s="5"/>
      <c r="I125" s="13" t="s">
        <v>222</v>
      </c>
      <c r="J125" s="9" t="str">
        <f>+VLOOKUP(I125,[1]!таблЦены[#Data],4,0)</f>
        <v>200</v>
      </c>
      <c r="K125" s="14" t="str">
        <f>+VLOOKUP(I125,[1]!таблЦены[#Data],5,0)</f>
        <v>Б1.134.1-7 В.1</v>
      </c>
      <c r="L125" s="15" t="str">
        <f>+VLOOKUP(I125,[1]!таблЦены[#Data],2,0)</f>
        <v>м3</v>
      </c>
      <c r="M125" s="15">
        <f>+VLOOKUP(I125,[1]!таблЦены[#Data],3,0)</f>
        <v>0.61</v>
      </c>
      <c r="N125" s="39" t="s">
        <v>802</v>
      </c>
      <c r="O125" s="79">
        <f t="shared" si="10"/>
        <v>2706.5981308411215</v>
      </c>
    </row>
    <row r="126" spans="1:15" x14ac:dyDescent="0.25">
      <c r="A126" s="13" t="s">
        <v>223</v>
      </c>
      <c r="B126" s="9" t="str">
        <f>+VLOOKUP(A126,[1]!таблЦены[#Data],4,0)</f>
        <v>С12/15</v>
      </c>
      <c r="C126" s="14" t="str">
        <f>+VLOOKUP(A126,[1]!таблЦены[#Data],5,0)</f>
        <v>Б1.038.1-1 в.5</v>
      </c>
      <c r="D126" s="15" t="str">
        <f>+VLOOKUP(A126,[1]!таблЦены[#Data],2,0)</f>
        <v>м3</v>
      </c>
      <c r="E126" s="15">
        <f>+VLOOKUP(A126,[1]!таблЦены[#Data],3,0)</f>
        <v>2.1000000000000001E-2</v>
      </c>
      <c r="F126" s="16" t="s">
        <v>805</v>
      </c>
      <c r="G126" s="42">
        <f t="shared" si="8"/>
        <v>209.99999999999997</v>
      </c>
      <c r="H126" s="5"/>
      <c r="I126" s="13" t="s">
        <v>224</v>
      </c>
      <c r="J126" s="9" t="str">
        <f>+VLOOKUP(I126,[1]!таблЦены[#Data],4,0)</f>
        <v>200</v>
      </c>
      <c r="K126" s="14" t="str">
        <f>+VLOOKUP(I126,[1]!таблЦены[#Data],5,0)</f>
        <v>Б1.134.1-7 В.1</v>
      </c>
      <c r="L126" s="15" t="str">
        <f>+VLOOKUP(I126,[1]!таблЦены[#Data],2,0)</f>
        <v>м3</v>
      </c>
      <c r="M126" s="15">
        <f>+VLOOKUP(I126,[1]!таблЦены[#Data],3,0)</f>
        <v>0.66</v>
      </c>
      <c r="N126" s="39" t="s">
        <v>806</v>
      </c>
      <c r="O126" s="79">
        <f t="shared" si="10"/>
        <v>2504.5607476635514</v>
      </c>
    </row>
    <row r="127" spans="1:15" x14ac:dyDescent="0.25">
      <c r="A127" s="13" t="s">
        <v>225</v>
      </c>
      <c r="B127" s="9" t="str">
        <f>+VLOOKUP(A127,[1]!таблЦены[#Data],4,0)</f>
        <v>С12/15</v>
      </c>
      <c r="C127" s="14" t="str">
        <f>+VLOOKUP(A127,[1]!таблЦены[#Data],5,0)</f>
        <v>Б1.038.1-1 в.3</v>
      </c>
      <c r="D127" s="15" t="str">
        <f>+VLOOKUP(A127,[1]!таблЦены[#Data],2,0)</f>
        <v>м3</v>
      </c>
      <c r="E127" s="15">
        <f>+VLOOKUP(A127,[1]!таблЦены[#Data],3,0)</f>
        <v>1.167</v>
      </c>
      <c r="F127" s="16" t="s">
        <v>807</v>
      </c>
      <c r="G127" s="42">
        <f t="shared" si="8"/>
        <v>10945.681818181818</v>
      </c>
      <c r="H127" s="5"/>
      <c r="I127" s="13" t="s">
        <v>226</v>
      </c>
      <c r="J127" s="9" t="str">
        <f>+VLOOKUP(I127,[1]!таблЦены[#Data],4,0)</f>
        <v>200</v>
      </c>
      <c r="K127" s="14" t="str">
        <f>+VLOOKUP(I127,[1]!таблЦены[#Data],5,0)</f>
        <v>Б1.134.1-7 В.1</v>
      </c>
      <c r="L127" s="15" t="str">
        <f>+VLOOKUP(I127,[1]!таблЦены[#Data],2,0)</f>
        <v>м3</v>
      </c>
      <c r="M127" s="15">
        <f>+VLOOKUP(I127,[1]!таблЦены[#Data],3,0)</f>
        <v>0.66</v>
      </c>
      <c r="N127" s="39" t="s">
        <v>808</v>
      </c>
      <c r="O127" s="79">
        <f t="shared" si="10"/>
        <v>2842.4579439252334</v>
      </c>
    </row>
    <row r="128" spans="1:15" x14ac:dyDescent="0.25">
      <c r="A128" s="13" t="s">
        <v>227</v>
      </c>
      <c r="B128" s="9" t="str">
        <f>+VLOOKUP(A128,[1]!таблЦены[#Data],4,0)</f>
        <v>С12/15</v>
      </c>
      <c r="C128" s="14" t="str">
        <f>+VLOOKUP(A128,[1]!таблЦены[#Data],5,0)</f>
        <v>Б1.038.1-1 в.6</v>
      </c>
      <c r="D128" s="15" t="str">
        <f>+VLOOKUP(A128,[1]!таблЦены[#Data],2,0)</f>
        <v>м3</v>
      </c>
      <c r="E128" s="15">
        <f>+VLOOKUP(A128,[1]!таблЦены[#Data],3,0)</f>
        <v>0.1</v>
      </c>
      <c r="F128" s="16" t="s">
        <v>809</v>
      </c>
      <c r="G128" s="42">
        <f t="shared" si="8"/>
        <v>823.17272727272723</v>
      </c>
      <c r="H128" s="5"/>
      <c r="I128" s="13" t="s">
        <v>228</v>
      </c>
      <c r="J128" s="9" t="str">
        <f>+VLOOKUP(I128,[1]!таблЦены[#Data],4,0)</f>
        <v>200</v>
      </c>
      <c r="K128" s="14" t="str">
        <f>+VLOOKUP(I128,[1]!таблЦены[#Data],5,0)</f>
        <v>Б1.134.1-7 В.1</v>
      </c>
      <c r="L128" s="15" t="str">
        <f>+VLOOKUP(I128,[1]!таблЦены[#Data],2,0)</f>
        <v>м3</v>
      </c>
      <c r="M128" s="15">
        <f>+VLOOKUP(I128,[1]!таблЦены[#Data],3,0)</f>
        <v>0.66</v>
      </c>
      <c r="N128" s="39" t="s">
        <v>806</v>
      </c>
      <c r="O128" s="79">
        <f t="shared" si="10"/>
        <v>2504.5607476635514</v>
      </c>
    </row>
    <row r="129" spans="1:15" x14ac:dyDescent="0.25">
      <c r="A129" s="13" t="s">
        <v>229</v>
      </c>
      <c r="B129" s="9" t="str">
        <f>+VLOOKUP(A129,[1]!таблЦены[#Data],4,0)</f>
        <v>С12/15</v>
      </c>
      <c r="C129" s="14" t="str">
        <f>+VLOOKUP(A129,[1]!таблЦены[#Data],5,0)</f>
        <v>Б1.038.1-1 в.6</v>
      </c>
      <c r="D129" s="15" t="str">
        <f>+VLOOKUP(A129,[1]!таблЦены[#Data],2,0)</f>
        <v>м3</v>
      </c>
      <c r="E129" s="15">
        <f>+VLOOKUP(A129,[1]!таблЦены[#Data],3,0)</f>
        <v>0.11</v>
      </c>
      <c r="F129" s="16" t="s">
        <v>810</v>
      </c>
      <c r="G129" s="42">
        <f t="shared" si="8"/>
        <v>919.17272727272723</v>
      </c>
      <c r="H129" s="5"/>
      <c r="I129" s="13" t="s">
        <v>230</v>
      </c>
      <c r="J129" s="9" t="str">
        <f>+VLOOKUP(I129,[1]!таблЦены[#Data],4,0)</f>
        <v>200</v>
      </c>
      <c r="K129" s="14" t="str">
        <f>+VLOOKUP(I129,[1]!таблЦены[#Data],5,0)</f>
        <v>Б1.134.1-7 В.1</v>
      </c>
      <c r="L129" s="15" t="str">
        <f>+VLOOKUP(I129,[1]!таблЦены[#Data],2,0)</f>
        <v>м3</v>
      </c>
      <c r="M129" s="15">
        <f>+VLOOKUP(I129,[1]!таблЦены[#Data],3,0)</f>
        <v>0.66</v>
      </c>
      <c r="N129" s="39" t="s">
        <v>808</v>
      </c>
      <c r="O129" s="79">
        <f t="shared" si="10"/>
        <v>2842.4579439252334</v>
      </c>
    </row>
    <row r="130" spans="1:15" x14ac:dyDescent="0.25">
      <c r="A130" s="13" t="s">
        <v>231</v>
      </c>
      <c r="B130" s="9" t="str">
        <f>+VLOOKUP(A130,[1]!таблЦены[#Data],4,0)</f>
        <v>С12/15</v>
      </c>
      <c r="C130" s="14" t="str">
        <f>+VLOOKUP(A130,[1]!таблЦены[#Data],5,0)</f>
        <v>Б1.038.1-1 в.6</v>
      </c>
      <c r="D130" s="15" t="str">
        <f>+VLOOKUP(A130,[1]!таблЦены[#Data],2,0)</f>
        <v>м3</v>
      </c>
      <c r="E130" s="15">
        <f>+VLOOKUP(A130,[1]!таблЦены[#Data],3,0)</f>
        <v>0.12</v>
      </c>
      <c r="F130" s="16" t="s">
        <v>811</v>
      </c>
      <c r="G130" s="42">
        <f t="shared" si="8"/>
        <v>827.0454545454545</v>
      </c>
      <c r="H130" s="5"/>
      <c r="I130" s="13" t="s">
        <v>232</v>
      </c>
      <c r="J130" s="9" t="str">
        <f>+VLOOKUP(I130,[1]!таблЦены[#Data],4,0)</f>
        <v>200</v>
      </c>
      <c r="K130" s="14" t="str">
        <f>+VLOOKUP(I130,[1]!таблЦены[#Data],5,0)</f>
        <v>Б1.134.1-7 В.1</v>
      </c>
      <c r="L130" s="15" t="str">
        <f>+VLOOKUP(I130,[1]!таблЦены[#Data],2,0)</f>
        <v>м3</v>
      </c>
      <c r="M130" s="15">
        <f>+VLOOKUP(I130,[1]!таблЦены[#Data],3,0)</f>
        <v>0.72</v>
      </c>
      <c r="N130" s="39" t="s">
        <v>812</v>
      </c>
      <c r="O130" s="79">
        <f t="shared" si="10"/>
        <v>2706.1962616822429</v>
      </c>
    </row>
    <row r="131" spans="1:15" x14ac:dyDescent="0.25">
      <c r="A131" s="13" t="s">
        <v>233</v>
      </c>
      <c r="B131" s="9" t="str">
        <f>+VLOOKUP(A131,[1]!таблЦены[#Data],4,0)</f>
        <v>С12/15</v>
      </c>
      <c r="C131" s="14" t="str">
        <f>+VLOOKUP(A131,[1]!таблЦены[#Data],5,0)</f>
        <v>Б1.038.1-1 в.6</v>
      </c>
      <c r="D131" s="15" t="str">
        <f>+VLOOKUP(A131,[1]!таблЦены[#Data],2,0)</f>
        <v>м3</v>
      </c>
      <c r="E131" s="15">
        <f>+VLOOKUP(A131,[1]!таблЦены[#Data],3,0)</f>
        <v>0.13</v>
      </c>
      <c r="F131" s="16" t="s">
        <v>813</v>
      </c>
      <c r="G131" s="42">
        <f t="shared" si="8"/>
        <v>884.95454545454538</v>
      </c>
      <c r="H131" s="5"/>
      <c r="I131" s="13" t="s">
        <v>234</v>
      </c>
      <c r="J131" s="9" t="str">
        <f>+VLOOKUP(I131,[1]!таблЦены[#Data],4,0)</f>
        <v>200</v>
      </c>
      <c r="K131" s="14" t="str">
        <f>+VLOOKUP(I131,[1]!таблЦены[#Data],5,0)</f>
        <v>Б1.134.1-7 В.1</v>
      </c>
      <c r="L131" s="15" t="str">
        <f>+VLOOKUP(I131,[1]!таблЦены[#Data],2,0)</f>
        <v>м3</v>
      </c>
      <c r="M131" s="15">
        <f>+VLOOKUP(I131,[1]!таблЦены[#Data],3,0)</f>
        <v>0.72</v>
      </c>
      <c r="N131" s="39" t="s">
        <v>814</v>
      </c>
      <c r="O131" s="79">
        <f t="shared" si="10"/>
        <v>3096.1588785046724</v>
      </c>
    </row>
    <row r="132" spans="1:15" x14ac:dyDescent="0.25">
      <c r="A132" s="13" t="s">
        <v>235</v>
      </c>
      <c r="B132" s="9" t="str">
        <f>+VLOOKUP(A132,[1]!таблЦены[#Data],4,0)</f>
        <v>С12/15</v>
      </c>
      <c r="C132" s="14" t="str">
        <f>+VLOOKUP(A132,[1]!таблЦены[#Data],5,0)</f>
        <v>Б1.038.1-1 в.6</v>
      </c>
      <c r="D132" s="15" t="str">
        <f>+VLOOKUP(A132,[1]!таблЦены[#Data],2,0)</f>
        <v>м3</v>
      </c>
      <c r="E132" s="15">
        <f>+VLOOKUP(A132,[1]!таблЦены[#Data],3,0)</f>
        <v>0.13</v>
      </c>
      <c r="F132" s="16" t="s">
        <v>815</v>
      </c>
      <c r="G132" s="42">
        <f t="shared" si="8"/>
        <v>1302.1090909090908</v>
      </c>
      <c r="H132" s="5"/>
      <c r="I132" s="13" t="s">
        <v>236</v>
      </c>
      <c r="J132" s="9" t="str">
        <f>+VLOOKUP(I132,[1]!таблЦены[#Data],4,0)</f>
        <v>200</v>
      </c>
      <c r="K132" s="14" t="str">
        <f>+VLOOKUP(I132,[1]!таблЦены[#Data],5,0)</f>
        <v>Б1.134.1-7 В.1</v>
      </c>
      <c r="L132" s="15" t="str">
        <f>+VLOOKUP(I132,[1]!таблЦены[#Data],2,0)</f>
        <v>м3</v>
      </c>
      <c r="M132" s="15">
        <f>+VLOOKUP(I132,[1]!таблЦены[#Data],3,0)</f>
        <v>0.72</v>
      </c>
      <c r="N132" s="39" t="s">
        <v>816</v>
      </c>
      <c r="O132" s="79">
        <f t="shared" si="10"/>
        <v>2765.9345794392525</v>
      </c>
    </row>
    <row r="133" spans="1:15" x14ac:dyDescent="0.25">
      <c r="A133" s="13" t="s">
        <v>237</v>
      </c>
      <c r="B133" s="9" t="str">
        <f>+VLOOKUP(A133,[1]!таблЦены[#Data],4,0)</f>
        <v>С12/15</v>
      </c>
      <c r="C133" s="14" t="str">
        <f>+VLOOKUP(A133,[1]!таблЦены[#Data],5,0)</f>
        <v>Б1.038.1-1 в.6</v>
      </c>
      <c r="D133" s="15" t="str">
        <f>+VLOOKUP(A133,[1]!таблЦены[#Data],2,0)</f>
        <v>м3</v>
      </c>
      <c r="E133" s="15">
        <f>+VLOOKUP(A133,[1]!таблЦены[#Data],3,0)</f>
        <v>0.22</v>
      </c>
      <c r="F133" s="16" t="s">
        <v>817</v>
      </c>
      <c r="G133" s="42">
        <f t="shared" si="8"/>
        <v>1542.2090909090909</v>
      </c>
      <c r="H133" s="5"/>
      <c r="I133" s="13" t="s">
        <v>238</v>
      </c>
      <c r="J133" s="9" t="str">
        <f>+VLOOKUP(I133,[1]!таблЦены[#Data],4,0)</f>
        <v>200</v>
      </c>
      <c r="K133" s="14" t="str">
        <f>+VLOOKUP(I133,[1]!таблЦены[#Data],5,0)</f>
        <v>Б1.134.1-7 В.1</v>
      </c>
      <c r="L133" s="15" t="str">
        <f>+VLOOKUP(I133,[1]!таблЦены[#Data],2,0)</f>
        <v>м3</v>
      </c>
      <c r="M133" s="15">
        <f>+VLOOKUP(I133,[1]!таблЦены[#Data],3,0)</f>
        <v>0.72</v>
      </c>
      <c r="N133" s="39" t="s">
        <v>814</v>
      </c>
      <c r="O133" s="79">
        <f t="shared" si="10"/>
        <v>3096.1588785046724</v>
      </c>
    </row>
    <row r="134" spans="1:15" x14ac:dyDescent="0.25">
      <c r="A134" s="13" t="s">
        <v>239</v>
      </c>
      <c r="B134" s="9" t="str">
        <f>+VLOOKUP(A134,[1]!таблЦены[#Data],4,0)</f>
        <v>С12/15</v>
      </c>
      <c r="C134" s="14" t="str">
        <f>+VLOOKUP(A134,[1]!таблЦены[#Data],5,0)</f>
        <v>Б1.038.1-1 в.5</v>
      </c>
      <c r="D134" s="15" t="str">
        <f>+VLOOKUP(A134,[1]!таблЦены[#Data],2,0)</f>
        <v>м3</v>
      </c>
      <c r="E134" s="15">
        <f>+VLOOKUP(A134,[1]!таблЦены[#Data],3,0)</f>
        <v>2.9000000000000001E-2</v>
      </c>
      <c r="F134" s="16" t="s">
        <v>818</v>
      </c>
      <c r="G134" s="42">
        <f t="shared" si="8"/>
        <v>274.7</v>
      </c>
      <c r="H134" s="5"/>
      <c r="I134" s="13" t="s">
        <v>240</v>
      </c>
      <c r="J134" s="9" t="str">
        <f>+VLOOKUP(I134,[1]!таблЦены[#Data],4,0)</f>
        <v>200</v>
      </c>
      <c r="K134" s="14" t="str">
        <f>+VLOOKUP(I134,[1]!таблЦены[#Data],5,0)</f>
        <v>Б1.134.1-7 В.1</v>
      </c>
      <c r="L134" s="15" t="str">
        <f>+VLOOKUP(I134,[1]!таблЦены[#Data],2,0)</f>
        <v>м3</v>
      </c>
      <c r="M134" s="15">
        <f>+VLOOKUP(I134,[1]!таблЦены[#Data],3,0)</f>
        <v>0.48</v>
      </c>
      <c r="N134" s="39" t="s">
        <v>819</v>
      </c>
      <c r="O134" s="79">
        <f t="shared" si="10"/>
        <v>1656.3271028037382</v>
      </c>
    </row>
    <row r="135" spans="1:15" x14ac:dyDescent="0.25">
      <c r="A135" s="13" t="s">
        <v>241</v>
      </c>
      <c r="B135" s="9" t="str">
        <f>+VLOOKUP(A135,[1]!таблЦены[#Data],4,0)</f>
        <v>С12/15</v>
      </c>
      <c r="C135" s="14" t="str">
        <f>+VLOOKUP(A135,[1]!таблЦены[#Data],5,0)</f>
        <v>Б1.038.1-1 в.5</v>
      </c>
      <c r="D135" s="15" t="str">
        <f>+VLOOKUP(A135,[1]!таблЦены[#Data],2,0)</f>
        <v>м3</v>
      </c>
      <c r="E135" s="15">
        <f>+VLOOKUP(A135,[1]!таблЦены[#Data],3,0)</f>
        <v>3.5000000000000003E-2</v>
      </c>
      <c r="F135" s="16" t="s">
        <v>820</v>
      </c>
      <c r="G135" s="42">
        <f t="shared" si="8"/>
        <v>341.34545454545452</v>
      </c>
      <c r="H135" s="5"/>
      <c r="I135" s="13" t="s">
        <v>242</v>
      </c>
      <c r="J135" s="9" t="str">
        <f>+VLOOKUP(I135,[1]!таблЦены[#Data],4,0)</f>
        <v>200</v>
      </c>
      <c r="K135" s="14" t="str">
        <f>+VLOOKUP(I135,[1]!таблЦены[#Data],5,0)</f>
        <v>Б1.134.1-7 В.1</v>
      </c>
      <c r="L135" s="15" t="str">
        <f>+VLOOKUP(I135,[1]!таблЦены[#Data],2,0)</f>
        <v>м3</v>
      </c>
      <c r="M135" s="15">
        <f>+VLOOKUP(I135,[1]!таблЦены[#Data],3,0)</f>
        <v>0.48</v>
      </c>
      <c r="N135" s="39" t="s">
        <v>821</v>
      </c>
      <c r="O135" s="79">
        <f t="shared" si="10"/>
        <v>2046.3457943925234</v>
      </c>
    </row>
    <row r="136" spans="1:15" x14ac:dyDescent="0.25">
      <c r="A136" s="13" t="s">
        <v>243</v>
      </c>
      <c r="B136" s="9" t="str">
        <f>+VLOOKUP(A136,[1]!таблЦены[#Data],4,0)</f>
        <v>С12/15</v>
      </c>
      <c r="C136" s="14" t="str">
        <f>+VLOOKUP(A136,[1]!таблЦены[#Data],5,0)</f>
        <v>Б1.038.1-1 в.5</v>
      </c>
      <c r="D136" s="15" t="str">
        <f>+VLOOKUP(A136,[1]!таблЦены[#Data],2,0)</f>
        <v>м3</v>
      </c>
      <c r="E136" s="15">
        <f>+VLOOKUP(A136,[1]!таблЦены[#Data],3,0)</f>
        <v>4.1000000000000002E-2</v>
      </c>
      <c r="F136" s="16" t="s">
        <v>822</v>
      </c>
      <c r="G136" s="42">
        <f t="shared" si="8"/>
        <v>484.80909090909086</v>
      </c>
      <c r="H136" s="5"/>
      <c r="I136" s="13" t="s">
        <v>244</v>
      </c>
      <c r="J136" s="9" t="str">
        <f>+VLOOKUP(I136,[1]!таблЦены[#Data],4,0)</f>
        <v>200</v>
      </c>
      <c r="K136" s="14" t="str">
        <f>+VLOOKUP(I136,[1]!таблЦены[#Data],5,0)</f>
        <v>Б1.134.1-7 В.1</v>
      </c>
      <c r="L136" s="15" t="str">
        <f>+VLOOKUP(I136,[1]!таблЦены[#Data],2,0)</f>
        <v>м3</v>
      </c>
      <c r="M136" s="15">
        <f>+VLOOKUP(I136,[1]!таблЦены[#Data],3,0)</f>
        <v>0.51</v>
      </c>
      <c r="N136" s="39" t="s">
        <v>823</v>
      </c>
      <c r="O136" s="79">
        <f t="shared" si="10"/>
        <v>1759.429906542056</v>
      </c>
    </row>
    <row r="137" spans="1:15" x14ac:dyDescent="0.25">
      <c r="A137" s="13" t="s">
        <v>245</v>
      </c>
      <c r="B137" s="9" t="str">
        <f>+VLOOKUP(A137,[1]!таблЦены[#Data],4,0)</f>
        <v>С12/15</v>
      </c>
      <c r="C137" s="14" t="str">
        <f>+VLOOKUP(A137,[1]!таблЦены[#Data],5,0)</f>
        <v>Б1.038.1-1 в.5</v>
      </c>
      <c r="D137" s="15" t="str">
        <f>+VLOOKUP(A137,[1]!таблЦены[#Data],2,0)</f>
        <v>м3</v>
      </c>
      <c r="E137" s="15">
        <f>+VLOOKUP(A137,[1]!таблЦены[#Data],3,0)</f>
        <v>4.1000000000000002E-2</v>
      </c>
      <c r="F137" s="16" t="s">
        <v>824</v>
      </c>
      <c r="G137" s="42">
        <f t="shared" si="8"/>
        <v>336.5454545454545</v>
      </c>
      <c r="H137" s="5"/>
      <c r="I137" s="13" t="s">
        <v>246</v>
      </c>
      <c r="J137" s="9" t="str">
        <f>+VLOOKUP(I137,[1]!таблЦены[#Data],4,0)</f>
        <v>200</v>
      </c>
      <c r="K137" s="14" t="str">
        <f>+VLOOKUP(I137,[1]!таблЦены[#Data],5,0)</f>
        <v>Б1.134.1-7 В.1</v>
      </c>
      <c r="L137" s="15" t="str">
        <f>+VLOOKUP(I137,[1]!таблЦены[#Data],2,0)</f>
        <v>м3</v>
      </c>
      <c r="M137" s="15">
        <f>+VLOOKUP(I137,[1]!таблЦены[#Data],3,0)</f>
        <v>0.51</v>
      </c>
      <c r="N137" s="39" t="s">
        <v>825</v>
      </c>
      <c r="O137" s="79">
        <f t="shared" si="10"/>
        <v>2128.3271028037379</v>
      </c>
    </row>
    <row r="138" spans="1:15" x14ac:dyDescent="0.25">
      <c r="A138" s="13" t="s">
        <v>247</v>
      </c>
      <c r="B138" s="9" t="str">
        <f>+VLOOKUP(A138,[1]!таблЦены[#Data],4,0)</f>
        <v>С12/15</v>
      </c>
      <c r="C138" s="14" t="str">
        <f>+VLOOKUP(A138,[1]!таблЦены[#Data],5,0)</f>
        <v>Б1.038.1-1 в.5</v>
      </c>
      <c r="D138" s="15" t="str">
        <f>+VLOOKUP(A138,[1]!таблЦены[#Data],2,0)</f>
        <v>м3</v>
      </c>
      <c r="E138" s="15">
        <f>+VLOOKUP(A138,[1]!таблЦены[#Data],3,0)</f>
        <v>4.7E-2</v>
      </c>
      <c r="F138" s="16" t="s">
        <v>826</v>
      </c>
      <c r="G138" s="42">
        <f t="shared" si="8"/>
        <v>404.0454545454545</v>
      </c>
      <c r="H138" s="5"/>
      <c r="I138" s="23" t="s">
        <v>248</v>
      </c>
      <c r="J138" s="24" t="str">
        <f>+VLOOKUP(I138,[1]!таблЦены[#Data],4,0)</f>
        <v>200</v>
      </c>
      <c r="K138" s="25" t="str">
        <f>+VLOOKUP(I138,[1]!таблЦены[#Data],5,0)</f>
        <v>Б1.134.1-7 В.1</v>
      </c>
      <c r="L138" s="26" t="str">
        <f>+VLOOKUP(I138,[1]!таблЦены[#Data],2,0)</f>
        <v>м3</v>
      </c>
      <c r="M138" s="26">
        <f>+VLOOKUP(I138,[1]!таблЦены[#Data],3,0)</f>
        <v>0.56000000000000005</v>
      </c>
      <c r="N138" s="40" t="s">
        <v>827</v>
      </c>
      <c r="O138" s="79">
        <f t="shared" si="10"/>
        <v>2246.7943925233644</v>
      </c>
    </row>
    <row r="139" spans="1:15" x14ac:dyDescent="0.25">
      <c r="A139" s="13" t="s">
        <v>249</v>
      </c>
      <c r="B139" s="9" t="str">
        <f>+VLOOKUP(A139,[1]!таблЦены[#Data],4,0)</f>
        <v>С12/15</v>
      </c>
      <c r="C139" s="14" t="str">
        <f>+VLOOKUP(A139,[1]!таблЦены[#Data],5,0)</f>
        <v>Б1.038.1-1 в.5</v>
      </c>
      <c r="D139" s="15" t="str">
        <f>+VLOOKUP(A139,[1]!таблЦены[#Data],2,0)</f>
        <v>м3</v>
      </c>
      <c r="E139" s="15">
        <f>+VLOOKUP(A139,[1]!таблЦены[#Data],3,0)</f>
        <v>0.05</v>
      </c>
      <c r="F139" s="16" t="s">
        <v>828</v>
      </c>
      <c r="G139" s="42">
        <f t="shared" si="8"/>
        <v>388.90909090909088</v>
      </c>
      <c r="H139" s="5"/>
      <c r="I139" s="91" t="str">
        <f>VLOOKUP(I140,[1]!таблЦены[#Data],13,0)&amp;" (цены с "&amp;TEXT(VLOOKUP(I140,[1]!таблЦены[#Data],6,0),"ДД.ММ.ГГГГ")&amp;")"</f>
        <v>Вентблоки диафрагмы (цены с 01.10.2017)</v>
      </c>
      <c r="J139" s="91"/>
      <c r="K139" s="91"/>
      <c r="L139" s="91"/>
      <c r="M139" s="91"/>
      <c r="N139" s="91"/>
      <c r="O139" s="78"/>
    </row>
    <row r="140" spans="1:15" x14ac:dyDescent="0.25">
      <c r="A140" s="13" t="s">
        <v>250</v>
      </c>
      <c r="B140" s="9" t="str">
        <f>+VLOOKUP(A140,[1]!таблЦены[#Data],4,0)</f>
        <v>С12/15</v>
      </c>
      <c r="C140" s="14" t="str">
        <f>+VLOOKUP(A140,[1]!таблЦены[#Data],5,0)</f>
        <v>Б1.038.1-1 в.5</v>
      </c>
      <c r="D140" s="15" t="str">
        <f>+VLOOKUP(A140,[1]!таблЦены[#Data],2,0)</f>
        <v>м3</v>
      </c>
      <c r="E140" s="15">
        <f>+VLOOKUP(A140,[1]!таблЦены[#Data],3,0)</f>
        <v>5.6000000000000001E-2</v>
      </c>
      <c r="F140" s="16" t="s">
        <v>829</v>
      </c>
      <c r="G140" s="42">
        <f t="shared" si="8"/>
        <v>437.0454545454545</v>
      </c>
      <c r="H140" s="5"/>
      <c r="I140" s="8" t="s">
        <v>251</v>
      </c>
      <c r="J140" s="21" t="str">
        <f>+VLOOKUP(I140,[1]!таблЦены[#Data],4,0)</f>
        <v>350</v>
      </c>
      <c r="K140" s="10" t="str">
        <f>+VLOOKUP(I140,[1]!таблЦены[#Data],5,0)</f>
        <v>1.034.1-1/90 в.1</v>
      </c>
      <c r="L140" s="11" t="str">
        <f>+VLOOKUP(I140,[1]!таблЦены[#Data],2,0)</f>
        <v>м3</v>
      </c>
      <c r="M140" s="11">
        <f>+VLOOKUP(I140,[1]!таблЦены[#Data],3,0)</f>
        <v>0.65</v>
      </c>
      <c r="N140" s="38" t="s">
        <v>830</v>
      </c>
      <c r="O140" s="37">
        <f t="shared" ref="O140:O165" si="11">N140/1.2</f>
        <v>6753.9666666666672</v>
      </c>
    </row>
    <row r="141" spans="1:15" x14ac:dyDescent="0.25">
      <c r="A141" s="13" t="s">
        <v>252</v>
      </c>
      <c r="B141" s="9" t="str">
        <f>+VLOOKUP(A141,[1]!таблЦены[#Data],4,0)</f>
        <v>С12/15</v>
      </c>
      <c r="C141" s="14" t="str">
        <f>+VLOOKUP(A141,[1]!таблЦены[#Data],5,0)</f>
        <v>Б1.038.1-1 в.5</v>
      </c>
      <c r="D141" s="15" t="str">
        <f>+VLOOKUP(A141,[1]!таблЦены[#Data],2,0)</f>
        <v>м3</v>
      </c>
      <c r="E141" s="15">
        <f>+VLOOKUP(A141,[1]!таблЦены[#Data],3,0)</f>
        <v>5.6000000000000001E-2</v>
      </c>
      <c r="F141" s="16" t="s">
        <v>831</v>
      </c>
      <c r="G141" s="42">
        <f t="shared" si="8"/>
        <v>473.99999999999994</v>
      </c>
      <c r="H141" s="5"/>
      <c r="I141" s="13" t="s">
        <v>253</v>
      </c>
      <c r="J141" s="9" t="str">
        <f>+VLOOKUP(I141,[1]!таблЦены[#Data],4,0)</f>
        <v>350</v>
      </c>
      <c r="K141" s="14" t="str">
        <f>+VLOOKUP(I141,[1]!таблЦены[#Data],5,0)</f>
        <v>1.034.1-1/90 в.1</v>
      </c>
      <c r="L141" s="15" t="str">
        <f>+VLOOKUP(I141,[1]!таблЦены[#Data],2,0)</f>
        <v>м3</v>
      </c>
      <c r="M141" s="15">
        <f>+VLOOKUP(I141,[1]!таблЦены[#Data],3,0)</f>
        <v>1.4</v>
      </c>
      <c r="N141" s="39" t="s">
        <v>832</v>
      </c>
      <c r="O141" s="37">
        <f t="shared" si="11"/>
        <v>10427.191666666666</v>
      </c>
    </row>
    <row r="142" spans="1:15" x14ac:dyDescent="0.25">
      <c r="A142" s="13" t="s">
        <v>254</v>
      </c>
      <c r="B142" s="9" t="str">
        <f>+VLOOKUP(A142,[1]!таблЦены[#Data],4,0)</f>
        <v>С12/15</v>
      </c>
      <c r="C142" s="14" t="str">
        <f>+VLOOKUP(A142,[1]!таблЦены[#Data],5,0)</f>
        <v>Б1.038.1-1 в.5</v>
      </c>
      <c r="D142" s="15" t="str">
        <f>+VLOOKUP(A142,[1]!таблЦены[#Data],2,0)</f>
        <v>м3</v>
      </c>
      <c r="E142" s="15">
        <f>+VLOOKUP(A142,[1]!таблЦены[#Data],3,0)</f>
        <v>5.8999999999999997E-2</v>
      </c>
      <c r="F142" s="16" t="s">
        <v>833</v>
      </c>
      <c r="G142" s="42">
        <f t="shared" si="8"/>
        <v>451.22727272727269</v>
      </c>
      <c r="H142" s="5"/>
      <c r="I142" s="13" t="s">
        <v>255</v>
      </c>
      <c r="J142" s="9" t="str">
        <f>+VLOOKUP(I142,[1]!таблЦены[#Data],4,0)</f>
        <v>350</v>
      </c>
      <c r="K142" s="14" t="str">
        <f>+VLOOKUP(I142,[1]!таблЦены[#Data],5,0)</f>
        <v>1.034.1-1/90 в.1</v>
      </c>
      <c r="L142" s="15" t="str">
        <f>+VLOOKUP(I142,[1]!таблЦены[#Data],2,0)</f>
        <v>м3</v>
      </c>
      <c r="M142" s="15">
        <f>+VLOOKUP(I142,[1]!таблЦены[#Data],3,0)</f>
        <v>1.64</v>
      </c>
      <c r="N142" s="39" t="s">
        <v>834</v>
      </c>
      <c r="O142" s="37">
        <f t="shared" si="11"/>
        <v>11490.325000000001</v>
      </c>
    </row>
    <row r="143" spans="1:15" x14ac:dyDescent="0.25">
      <c r="A143" s="13" t="s">
        <v>256</v>
      </c>
      <c r="B143" s="9" t="str">
        <f>+VLOOKUP(A143,[1]!таблЦены[#Data],4,0)</f>
        <v>С12/15</v>
      </c>
      <c r="C143" s="14" t="str">
        <f>+VLOOKUP(A143,[1]!таблЦены[#Data],5,0)</f>
        <v>Б1.038.1-1 в.5</v>
      </c>
      <c r="D143" s="15" t="str">
        <f>+VLOOKUP(A143,[1]!таблЦены[#Data],2,0)</f>
        <v>м3</v>
      </c>
      <c r="E143" s="15">
        <f>+VLOOKUP(A143,[1]!таблЦены[#Data],3,0)</f>
        <v>6.2E-2</v>
      </c>
      <c r="F143" s="16" t="s">
        <v>835</v>
      </c>
      <c r="G143" s="42">
        <f t="shared" si="8"/>
        <v>539.9</v>
      </c>
      <c r="H143" s="5"/>
      <c r="I143" s="13" t="s">
        <v>257</v>
      </c>
      <c r="J143" s="9" t="str">
        <f>+VLOOKUP(I143,[1]!таблЦены[#Data],4,0)</f>
        <v>350</v>
      </c>
      <c r="K143" s="14" t="str">
        <f>+VLOOKUP(I143,[1]!таблЦены[#Data],5,0)</f>
        <v>1.034.1-1/90 в.1</v>
      </c>
      <c r="L143" s="15" t="str">
        <f>+VLOOKUP(I143,[1]!таблЦены[#Data],2,0)</f>
        <v>м3</v>
      </c>
      <c r="M143" s="15">
        <f>+VLOOKUP(I143,[1]!таблЦены[#Data],3,0)</f>
        <v>0.89</v>
      </c>
      <c r="N143" s="39" t="s">
        <v>836</v>
      </c>
      <c r="O143" s="37">
        <f t="shared" si="11"/>
        <v>9104.8250000000007</v>
      </c>
    </row>
    <row r="144" spans="1:15" x14ac:dyDescent="0.25">
      <c r="A144" s="13" t="s">
        <v>258</v>
      </c>
      <c r="B144" s="9" t="str">
        <f>+VLOOKUP(A144,[1]!таблЦены[#Data],4,0)</f>
        <v>С12/15</v>
      </c>
      <c r="C144" s="14" t="str">
        <f>+VLOOKUP(A144,[1]!таблЦены[#Data],5,0)</f>
        <v>Б1.038.1-1 в.5</v>
      </c>
      <c r="D144" s="15" t="str">
        <f>+VLOOKUP(A144,[1]!таблЦены[#Data],2,0)</f>
        <v>м3</v>
      </c>
      <c r="E144" s="15">
        <f>+VLOOKUP(A144,[1]!таблЦены[#Data],3,0)</f>
        <v>6.5000000000000002E-2</v>
      </c>
      <c r="F144" s="16" t="s">
        <v>837</v>
      </c>
      <c r="G144" s="42">
        <f t="shared" si="8"/>
        <v>516.57272727272721</v>
      </c>
      <c r="H144" s="5"/>
      <c r="I144" s="13" t="s">
        <v>259</v>
      </c>
      <c r="J144" s="9" t="str">
        <f>+VLOOKUP(I144,[1]!таблЦены[#Data],4,0)</f>
        <v>350</v>
      </c>
      <c r="K144" s="14" t="str">
        <f>+VLOOKUP(I144,[1]!таблЦены[#Data],5,0)</f>
        <v>1.034.1-1/90 в.1</v>
      </c>
      <c r="L144" s="15" t="str">
        <f>+VLOOKUP(I144,[1]!таблЦены[#Data],2,0)</f>
        <v>м3</v>
      </c>
      <c r="M144" s="15">
        <f>+VLOOKUP(I144,[1]!таблЦены[#Data],3,0)</f>
        <v>1.94</v>
      </c>
      <c r="N144" s="39" t="s">
        <v>838</v>
      </c>
      <c r="O144" s="37">
        <f t="shared" si="11"/>
        <v>14050.541666666668</v>
      </c>
    </row>
    <row r="145" spans="1:15" x14ac:dyDescent="0.25">
      <c r="A145" s="13" t="s">
        <v>260</v>
      </c>
      <c r="B145" s="9" t="str">
        <f>+VLOOKUP(A145,[1]!таблЦены[#Data],4,0)</f>
        <v>С12/15</v>
      </c>
      <c r="C145" s="14" t="str">
        <f>+VLOOKUP(A145,[1]!таблЦены[#Data],5,0)</f>
        <v>Б1.038.1-1 в.5</v>
      </c>
      <c r="D145" s="15" t="str">
        <f>+VLOOKUP(A145,[1]!таблЦены[#Data],2,0)</f>
        <v>м3</v>
      </c>
      <c r="E145" s="15">
        <f>+VLOOKUP(A145,[1]!таблЦены[#Data],3,0)</f>
        <v>6.8000000000000005E-2</v>
      </c>
      <c r="F145" s="16" t="s">
        <v>839</v>
      </c>
      <c r="G145" s="42">
        <f t="shared" si="8"/>
        <v>537.39090909090908</v>
      </c>
      <c r="H145" s="5"/>
      <c r="I145" s="13" t="s">
        <v>261</v>
      </c>
      <c r="J145" s="9" t="str">
        <f>+VLOOKUP(I145,[1]!таблЦены[#Data],4,0)</f>
        <v>350</v>
      </c>
      <c r="K145" s="14" t="str">
        <f>+VLOOKUP(I145,[1]!таблЦены[#Data],5,0)</f>
        <v>1.034.1-1/90 в.1</v>
      </c>
      <c r="L145" s="15" t="str">
        <f>+VLOOKUP(I145,[1]!таблЦены[#Data],2,0)</f>
        <v>м3</v>
      </c>
      <c r="M145" s="15">
        <f>+VLOOKUP(I145,[1]!таблЦены[#Data],3,0)</f>
        <v>2.2599999999999998</v>
      </c>
      <c r="N145" s="39" t="s">
        <v>840</v>
      </c>
      <c r="O145" s="37">
        <f t="shared" si="11"/>
        <v>15471.333333333332</v>
      </c>
    </row>
    <row r="146" spans="1:15" x14ac:dyDescent="0.25">
      <c r="A146" s="13" t="s">
        <v>262</v>
      </c>
      <c r="B146" s="9" t="str">
        <f>+VLOOKUP(A146,[1]!таблЦены[#Data],4,0)</f>
        <v>С12/15</v>
      </c>
      <c r="C146" s="14" t="str">
        <f>+VLOOKUP(A146,[1]!таблЦены[#Data],5,0)</f>
        <v>Б1.038.1-1 в.6..</v>
      </c>
      <c r="D146" s="15" t="str">
        <f>+VLOOKUP(A146,[1]!таблЦены[#Data],2,0)</f>
        <v>м3</v>
      </c>
      <c r="E146" s="15">
        <f>+VLOOKUP(A146,[1]!таблЦены[#Data],3,0)</f>
        <v>0.05</v>
      </c>
      <c r="F146" s="16" t="s">
        <v>841</v>
      </c>
      <c r="G146" s="42">
        <f t="shared" si="8"/>
        <v>392.5454545454545</v>
      </c>
      <c r="H146" s="5"/>
      <c r="I146" s="13" t="s">
        <v>263</v>
      </c>
      <c r="J146" s="9" t="str">
        <f>+VLOOKUP(I146,[1]!таблЦены[#Data],4,0)</f>
        <v>350</v>
      </c>
      <c r="K146" s="14" t="str">
        <f>+VLOOKUP(I146,[1]!таблЦены[#Data],5,0)</f>
        <v>1.034.1-1/90 в.1</v>
      </c>
      <c r="L146" s="15" t="str">
        <f>+VLOOKUP(I146,[1]!таблЦены[#Data],2,0)</f>
        <v>м3</v>
      </c>
      <c r="M146" s="15">
        <f>+VLOOKUP(I146,[1]!таблЦены[#Data],3,0)</f>
        <v>1.05</v>
      </c>
      <c r="N146" s="39" t="s">
        <v>842</v>
      </c>
      <c r="O146" s="37">
        <f t="shared" si="11"/>
        <v>9828.3416666666672</v>
      </c>
    </row>
    <row r="147" spans="1:15" x14ac:dyDescent="0.25">
      <c r="A147" s="13" t="s">
        <v>264</v>
      </c>
      <c r="B147" s="9" t="str">
        <f>+VLOOKUP(A147,[1]!таблЦены[#Data],4,0)</f>
        <v>С12/15</v>
      </c>
      <c r="C147" s="14" t="str">
        <f>+VLOOKUP(A147,[1]!таблЦены[#Data],5,0)</f>
        <v>Б1.038.1-1 в.6..</v>
      </c>
      <c r="D147" s="15" t="str">
        <f>+VLOOKUP(A147,[1]!таблЦены[#Data],2,0)</f>
        <v>м3</v>
      </c>
      <c r="E147" s="15">
        <f>+VLOOKUP(A147,[1]!таблЦены[#Data],3,0)</f>
        <v>7.0000000000000007E-2</v>
      </c>
      <c r="F147" s="16" t="s">
        <v>843</v>
      </c>
      <c r="G147" s="42">
        <f t="shared" si="8"/>
        <v>521.0272727272727</v>
      </c>
      <c r="H147" s="5"/>
      <c r="I147" s="13" t="s">
        <v>265</v>
      </c>
      <c r="J147" s="9" t="str">
        <f>+VLOOKUP(I147,[1]!таблЦены[#Data],4,0)</f>
        <v>350</v>
      </c>
      <c r="K147" s="14" t="str">
        <f>+VLOOKUP(I147,[1]!таблЦены[#Data],5,0)</f>
        <v>1.034.1-1/90 в.1</v>
      </c>
      <c r="L147" s="15" t="str">
        <f>+VLOOKUP(I147,[1]!таблЦены[#Data],2,0)</f>
        <v>м3</v>
      </c>
      <c r="M147" s="15">
        <f>+VLOOKUP(I147,[1]!таблЦены[#Data],3,0)</f>
        <v>2.27</v>
      </c>
      <c r="N147" s="39" t="s">
        <v>844</v>
      </c>
      <c r="O147" s="37">
        <f t="shared" si="11"/>
        <v>15557.408333333333</v>
      </c>
    </row>
    <row r="148" spans="1:15" x14ac:dyDescent="0.25">
      <c r="A148" s="13" t="s">
        <v>266</v>
      </c>
      <c r="B148" s="9" t="str">
        <f>+VLOOKUP(A148,[1]!таблЦены[#Data],4,0)</f>
        <v>С12/15</v>
      </c>
      <c r="C148" s="14" t="str">
        <f>+VLOOKUP(A148,[1]!таблЦены[#Data],5,0)</f>
        <v>Б1.038.1-1 в.6..</v>
      </c>
      <c r="D148" s="15" t="str">
        <f>+VLOOKUP(A148,[1]!таблЦены[#Data],2,0)</f>
        <v>м3</v>
      </c>
      <c r="E148" s="15">
        <f>+VLOOKUP(A148,[1]!таблЦены[#Data],3,0)</f>
        <v>0.08</v>
      </c>
      <c r="F148" s="16" t="s">
        <v>845</v>
      </c>
      <c r="G148" s="42">
        <f t="shared" si="8"/>
        <v>686.16363636363633</v>
      </c>
      <c r="H148" s="5"/>
      <c r="I148" s="13" t="s">
        <v>267</v>
      </c>
      <c r="J148" s="9" t="str">
        <f>+VLOOKUP(I148,[1]!таблЦены[#Data],4,0)</f>
        <v>350</v>
      </c>
      <c r="K148" s="14" t="str">
        <f>+VLOOKUP(I148,[1]!таблЦены[#Data],5,0)</f>
        <v>1.034.1-1/90 в.1</v>
      </c>
      <c r="L148" s="15" t="str">
        <f>+VLOOKUP(I148,[1]!таблЦены[#Data],2,0)</f>
        <v>м3</v>
      </c>
      <c r="M148" s="15">
        <f>+VLOOKUP(I148,[1]!таблЦены[#Data],3,0)</f>
        <v>2.64</v>
      </c>
      <c r="N148" s="39" t="s">
        <v>846</v>
      </c>
      <c r="O148" s="37">
        <f t="shared" si="11"/>
        <v>17333.741666666669</v>
      </c>
    </row>
    <row r="149" spans="1:15" x14ac:dyDescent="0.25">
      <c r="A149" s="13" t="s">
        <v>268</v>
      </c>
      <c r="B149" s="9" t="str">
        <f>+VLOOKUP(A149,[1]!таблЦены[#Data],4,0)</f>
        <v>С12/15</v>
      </c>
      <c r="C149" s="14" t="str">
        <f>+VLOOKUP(A149,[1]!таблЦены[#Data],5,0)</f>
        <v>Б1.038.1-1 в.5</v>
      </c>
      <c r="D149" s="15" t="str">
        <f>+VLOOKUP(A149,[1]!таблЦены[#Data],2,0)</f>
        <v>м3</v>
      </c>
      <c r="E149" s="15">
        <f>+VLOOKUP(A149,[1]!таблЦены[#Data],3,0)</f>
        <v>8.5999999999999993E-2</v>
      </c>
      <c r="F149" s="16" t="s">
        <v>847</v>
      </c>
      <c r="G149" s="42">
        <f t="shared" si="8"/>
        <v>753.4</v>
      </c>
      <c r="H149" s="5"/>
      <c r="I149" s="13" t="s">
        <v>269</v>
      </c>
      <c r="J149" s="9" t="str">
        <f>+VLOOKUP(I149,[1]!таблЦены[#Data],4,0)</f>
        <v>350</v>
      </c>
      <c r="K149" s="14" t="str">
        <f>+VLOOKUP(I149,[1]!таблЦены[#Data],5,0)</f>
        <v>1.034.1-1/90 в.1</v>
      </c>
      <c r="L149" s="15" t="str">
        <f>+VLOOKUP(I149,[1]!таблЦены[#Data],2,0)</f>
        <v>м3</v>
      </c>
      <c r="M149" s="15">
        <f>+VLOOKUP(I149,[1]!таблЦены[#Data],3,0)</f>
        <v>1.22</v>
      </c>
      <c r="N149" s="39" t="s">
        <v>848</v>
      </c>
      <c r="O149" s="37">
        <f t="shared" si="11"/>
        <v>13477.725</v>
      </c>
    </row>
    <row r="150" spans="1:15" x14ac:dyDescent="0.25">
      <c r="A150" s="13" t="s">
        <v>270</v>
      </c>
      <c r="B150" s="9" t="str">
        <f>+VLOOKUP(A150,[1]!таблЦены[#Data],4,0)</f>
        <v>С12/15</v>
      </c>
      <c r="C150" s="14" t="str">
        <f>+VLOOKUP(A150,[1]!таблЦены[#Data],5,0)</f>
        <v>Б1.038.1-1 в.5..</v>
      </c>
      <c r="D150" s="15" t="str">
        <f>+VLOOKUP(A150,[1]!таблЦены[#Data],2,0)</f>
        <v>м3</v>
      </c>
      <c r="E150" s="15">
        <f>+VLOOKUP(A150,[1]!таблЦены[#Data],3,0)</f>
        <v>9.8000000000000004E-2</v>
      </c>
      <c r="F150" s="16" t="s">
        <v>849</v>
      </c>
      <c r="G150" s="42">
        <f t="shared" ref="G150:G156" si="12">F150/1.1</f>
        <v>830.9</v>
      </c>
      <c r="H150" s="5"/>
      <c r="I150" s="13" t="s">
        <v>271</v>
      </c>
      <c r="J150" s="9" t="str">
        <f>+VLOOKUP(I150,[1]!таблЦены[#Data],4,0)</f>
        <v>350</v>
      </c>
      <c r="K150" s="14" t="str">
        <f>+VLOOKUP(I150,[1]!таблЦены[#Data],5,0)</f>
        <v>1.034.1-1/90 в.1</v>
      </c>
      <c r="L150" s="15" t="str">
        <f>+VLOOKUP(I150,[1]!таблЦены[#Data],2,0)</f>
        <v>м3</v>
      </c>
      <c r="M150" s="15">
        <f>+VLOOKUP(I150,[1]!таблЦены[#Data],3,0)</f>
        <v>1.56</v>
      </c>
      <c r="N150" s="39" t="s">
        <v>850</v>
      </c>
      <c r="O150" s="37">
        <f t="shared" si="11"/>
        <v>15319.533333333333</v>
      </c>
    </row>
    <row r="151" spans="1:15" x14ac:dyDescent="0.25">
      <c r="A151" s="13" t="s">
        <v>272</v>
      </c>
      <c r="B151" s="9" t="str">
        <f>+VLOOKUP(A151,[1]!таблЦены[#Data],4,0)</f>
        <v>С12/15</v>
      </c>
      <c r="C151" s="14" t="str">
        <f>+VLOOKUP(A151,[1]!таблЦены[#Data],5,0)</f>
        <v>Б1.038.1-1 в.5</v>
      </c>
      <c r="D151" s="15" t="str">
        <f>+VLOOKUP(A151,[1]!таблЦены[#Data],2,0)</f>
        <v>м3</v>
      </c>
      <c r="E151" s="15">
        <f>+VLOOKUP(A151,[1]!таблЦены[#Data],3,0)</f>
        <v>0.11700000000000001</v>
      </c>
      <c r="F151" s="16" t="s">
        <v>851</v>
      </c>
      <c r="G151" s="42">
        <f t="shared" si="12"/>
        <v>1085.4272727272726</v>
      </c>
      <c r="H151" s="5"/>
      <c r="I151" s="13" t="s">
        <v>273</v>
      </c>
      <c r="J151" s="9" t="str">
        <f>+VLOOKUP(I151,[1]!таблЦены[#Data],4,0)</f>
        <v>350</v>
      </c>
      <c r="K151" s="14" t="str">
        <f>+VLOOKUP(I151,[1]!таблЦены[#Data],5,0)</f>
        <v>1.034.1-1/90 в.1</v>
      </c>
      <c r="L151" s="15" t="str">
        <f>+VLOOKUP(I151,[1]!таблЦены[#Data],2,0)</f>
        <v>м3</v>
      </c>
      <c r="M151" s="15">
        <f>+VLOOKUP(I151,[1]!таблЦены[#Data],3,0)</f>
        <v>0.69</v>
      </c>
      <c r="N151" s="39" t="s">
        <v>852</v>
      </c>
      <c r="O151" s="37">
        <f t="shared" si="11"/>
        <v>7041.2249999999995</v>
      </c>
    </row>
    <row r="152" spans="1:15" x14ac:dyDescent="0.25">
      <c r="A152" s="13" t="s">
        <v>274</v>
      </c>
      <c r="B152" s="9" t="str">
        <f>+VLOOKUP(A152,[1]!таблЦены[#Data],4,0)</f>
        <v>С12/15</v>
      </c>
      <c r="C152" s="14" t="str">
        <f>+VLOOKUP(A152,[1]!таблЦены[#Data],5,0)</f>
        <v>Б1.038.1-1 в.5</v>
      </c>
      <c r="D152" s="15" t="str">
        <f>+VLOOKUP(A152,[1]!таблЦены[#Data],2,0)</f>
        <v>м3</v>
      </c>
      <c r="E152" s="15">
        <f>+VLOOKUP(A152,[1]!таблЦены[#Data],3,0)</f>
        <v>0.11700000000000001</v>
      </c>
      <c r="F152" s="16" t="s">
        <v>853</v>
      </c>
      <c r="G152" s="42">
        <f t="shared" si="12"/>
        <v>1408.6454545454544</v>
      </c>
      <c r="H152" s="5"/>
      <c r="I152" s="13" t="s">
        <v>275</v>
      </c>
      <c r="J152" s="9" t="str">
        <f>+VLOOKUP(I152,[1]!таблЦены[#Data],4,0)</f>
        <v>350</v>
      </c>
      <c r="K152" s="14" t="str">
        <f>+VLOOKUP(I152,[1]!таблЦены[#Data],5,0)</f>
        <v>1.034.1-1/90 в.1</v>
      </c>
      <c r="L152" s="15" t="str">
        <f>+VLOOKUP(I152,[1]!таблЦены[#Data],2,0)</f>
        <v>м3</v>
      </c>
      <c r="M152" s="15">
        <f>+VLOOKUP(I152,[1]!таблЦены[#Data],3,0)</f>
        <v>0.87</v>
      </c>
      <c r="N152" s="39" t="s">
        <v>854</v>
      </c>
      <c r="O152" s="37">
        <f t="shared" si="11"/>
        <v>7870.2083333333339</v>
      </c>
    </row>
    <row r="153" spans="1:15" x14ac:dyDescent="0.25">
      <c r="A153" s="13" t="s">
        <v>276</v>
      </c>
      <c r="B153" s="9" t="str">
        <f>+VLOOKUP(A153,[1]!таблЦены[#Data],4,0)</f>
        <v>С12/15</v>
      </c>
      <c r="C153" s="14" t="str">
        <f>+VLOOKUP(A153,[1]!таблЦены[#Data],5,0)</f>
        <v>Б1.038.1-1 в.5</v>
      </c>
      <c r="D153" s="15" t="str">
        <f>+VLOOKUP(A153,[1]!таблЦены[#Data],2,0)</f>
        <v>м3</v>
      </c>
      <c r="E153" s="15">
        <f>+VLOOKUP(A153,[1]!таблЦены[#Data],3,0)</f>
        <v>0.129</v>
      </c>
      <c r="F153" s="16" t="s">
        <v>855</v>
      </c>
      <c r="G153" s="42">
        <f t="shared" si="12"/>
        <v>1468.2272727272725</v>
      </c>
      <c r="H153" s="5"/>
      <c r="I153" s="13" t="s">
        <v>277</v>
      </c>
      <c r="J153" s="9" t="str">
        <f>+VLOOKUP(I153,[1]!таблЦены[#Data],4,0)</f>
        <v>350</v>
      </c>
      <c r="K153" s="14" t="str">
        <f>+VLOOKUP(I153,[1]!таблЦены[#Data],5,0)</f>
        <v>1.034.1-1/90 в.1</v>
      </c>
      <c r="L153" s="15" t="str">
        <f>+VLOOKUP(I153,[1]!таблЦены[#Data],2,0)</f>
        <v>м3</v>
      </c>
      <c r="M153" s="15">
        <f>+VLOOKUP(I153,[1]!таблЦены[#Data],3,0)</f>
        <v>1.5</v>
      </c>
      <c r="N153" s="39" t="s">
        <v>856</v>
      </c>
      <c r="O153" s="37">
        <f t="shared" si="11"/>
        <v>11066.116666666667</v>
      </c>
    </row>
    <row r="154" spans="1:15" x14ac:dyDescent="0.25">
      <c r="A154" s="13" t="s">
        <v>278</v>
      </c>
      <c r="B154" s="9" t="str">
        <f>+VLOOKUP(A154,[1]!таблЦены[#Data],4,0)</f>
        <v>С12/15</v>
      </c>
      <c r="C154" s="14" t="str">
        <f>+VLOOKUP(A154,[1]!таблЦены[#Data],5,0)</f>
        <v>Б1.038.1-1 в.5</v>
      </c>
      <c r="D154" s="15" t="str">
        <f>+VLOOKUP(A154,[1]!таблЦены[#Data],2,0)</f>
        <v>м3</v>
      </c>
      <c r="E154" s="15">
        <f>+VLOOKUP(A154,[1]!таблЦены[#Data],3,0)</f>
        <v>0.129</v>
      </c>
      <c r="F154" s="16" t="s">
        <v>857</v>
      </c>
      <c r="G154" s="42">
        <f t="shared" si="12"/>
        <v>2087.4636363636364</v>
      </c>
      <c r="H154" s="5"/>
      <c r="I154" s="13" t="s">
        <v>279</v>
      </c>
      <c r="J154" s="9" t="str">
        <f>+VLOOKUP(I154,[1]!таблЦены[#Data],4,0)</f>
        <v>350</v>
      </c>
      <c r="K154" s="14" t="str">
        <f>+VLOOKUP(I154,[1]!таблЦены[#Data],5,0)</f>
        <v>1.034.1-1/90 в.1</v>
      </c>
      <c r="L154" s="15" t="str">
        <f>+VLOOKUP(I154,[1]!таблЦены[#Data],2,0)</f>
        <v>м3</v>
      </c>
      <c r="M154" s="15">
        <f>+VLOOKUP(I154,[1]!таблЦены[#Data],3,0)</f>
        <v>1.75</v>
      </c>
      <c r="N154" s="39" t="s">
        <v>858</v>
      </c>
      <c r="O154" s="37">
        <f t="shared" si="11"/>
        <v>12266.958333333334</v>
      </c>
    </row>
    <row r="155" spans="1:15" x14ac:dyDescent="0.25">
      <c r="A155" s="13" t="s">
        <v>280</v>
      </c>
      <c r="B155" s="9" t="str">
        <f>+VLOOKUP(A155,[1]!таблЦены[#Data],4,0)</f>
        <v>С12/15</v>
      </c>
      <c r="C155" s="14" t="str">
        <f>+VLOOKUP(A155,[1]!таблЦены[#Data],5,0)</f>
        <v>Б1.038.1-1 в.6</v>
      </c>
      <c r="D155" s="15" t="str">
        <f>+VLOOKUP(A155,[1]!таблЦены[#Data],2,0)</f>
        <v>м3</v>
      </c>
      <c r="E155" s="15">
        <f>+VLOOKUP(A155,[1]!таблЦены[#Data],3,0)</f>
        <v>0.23</v>
      </c>
      <c r="F155" s="16" t="s">
        <v>859</v>
      </c>
      <c r="G155" s="42">
        <f t="shared" si="12"/>
        <v>1532.5181818181816</v>
      </c>
      <c r="H155" s="5"/>
      <c r="I155" s="13" t="s">
        <v>281</v>
      </c>
      <c r="J155" s="9" t="str">
        <f>+VLOOKUP(I155,[1]!таблЦены[#Data],4,0)</f>
        <v>350</v>
      </c>
      <c r="K155" s="14" t="str">
        <f>+VLOOKUP(I155,[1]!таблЦены[#Data],5,0)</f>
        <v>1.034.1-1/90 в.1</v>
      </c>
      <c r="L155" s="15" t="str">
        <f>+VLOOKUP(I155,[1]!таблЦены[#Data],2,0)</f>
        <v>м3</v>
      </c>
      <c r="M155" s="15">
        <f>+VLOOKUP(I155,[1]!таблЦены[#Data],3,0)</f>
        <v>0.94</v>
      </c>
      <c r="N155" s="39" t="s">
        <v>860</v>
      </c>
      <c r="O155" s="37">
        <f t="shared" si="11"/>
        <v>9413.1749999999993</v>
      </c>
    </row>
    <row r="156" spans="1:15" x14ac:dyDescent="0.25">
      <c r="A156" s="23" t="s">
        <v>282</v>
      </c>
      <c r="B156" s="24" t="str">
        <f>+VLOOKUP(A156,[1]!таблЦены[#Data],4,0)</f>
        <v>С12/15</v>
      </c>
      <c r="C156" s="25" t="str">
        <f>+VLOOKUP(A156,[1]!таблЦены[#Data],5,0)</f>
        <v>Б1.038.1-1 в.6</v>
      </c>
      <c r="D156" s="26" t="str">
        <f>+VLOOKUP(A156,[1]!таблЦены[#Data],2,0)</f>
        <v>м3</v>
      </c>
      <c r="E156" s="26">
        <f>+VLOOKUP(A156,[1]!таблЦены[#Data],3,0)</f>
        <v>0.28999999999999998</v>
      </c>
      <c r="F156" s="27" t="s">
        <v>861</v>
      </c>
      <c r="G156" s="42">
        <f t="shared" si="12"/>
        <v>1949.1909090909091</v>
      </c>
      <c r="H156" s="5"/>
      <c r="I156" s="13" t="s">
        <v>283</v>
      </c>
      <c r="J156" s="9" t="str">
        <f>+VLOOKUP(I156,[1]!таблЦены[#Data],4,0)</f>
        <v>350</v>
      </c>
      <c r="K156" s="14" t="str">
        <f>+VLOOKUP(I156,[1]!таблЦены[#Data],5,0)</f>
        <v>1.034.1-1/90 в.1</v>
      </c>
      <c r="L156" s="15" t="str">
        <f>+VLOOKUP(I156,[1]!таблЦены[#Data],2,0)</f>
        <v>м3</v>
      </c>
      <c r="M156" s="15">
        <f>+VLOOKUP(I156,[1]!таблЦены[#Data],3,0)</f>
        <v>2.0299999999999998</v>
      </c>
      <c r="N156" s="39" t="s">
        <v>862</v>
      </c>
      <c r="O156" s="37">
        <f t="shared" si="11"/>
        <v>14803.808333333334</v>
      </c>
    </row>
    <row r="157" spans="1:15" x14ac:dyDescent="0.25">
      <c r="A157" s="91" t="str">
        <f>VLOOKUP(A158,[1]!таблЦены[#Data],13,0)&amp;" (цены с "&amp;TEXT(VLOOKUP(A158,[1]!таблЦены[#Data],6,0),"ДД.ММ.ГГГГ")&amp;")"</f>
        <v>Прогоны (цены с 01.10.2017)</v>
      </c>
      <c r="B157" s="91"/>
      <c r="C157" s="91"/>
      <c r="D157" s="91"/>
      <c r="E157" s="91"/>
      <c r="F157" s="91"/>
      <c r="G157" s="19"/>
      <c r="H157" s="5"/>
      <c r="I157" s="13" t="s">
        <v>284</v>
      </c>
      <c r="J157" s="9" t="str">
        <f>+VLOOKUP(I157,[1]!таблЦены[#Data],4,0)</f>
        <v>350</v>
      </c>
      <c r="K157" s="14" t="str">
        <f>+VLOOKUP(I157,[1]!таблЦены[#Data],5,0)</f>
        <v>1.034.1-1/90 в.1</v>
      </c>
      <c r="L157" s="15" t="str">
        <f>+VLOOKUP(I157,[1]!таблЦены[#Data],2,0)</f>
        <v>м3</v>
      </c>
      <c r="M157" s="15">
        <f>+VLOOKUP(I157,[1]!таблЦены[#Data],3,0)</f>
        <v>2.37</v>
      </c>
      <c r="N157" s="39" t="s">
        <v>863</v>
      </c>
      <c r="O157" s="37">
        <f t="shared" si="11"/>
        <v>16328.416666666666</v>
      </c>
    </row>
    <row r="158" spans="1:15" x14ac:dyDescent="0.25">
      <c r="A158" s="8" t="s">
        <v>285</v>
      </c>
      <c r="B158" s="21" t="str">
        <f>+VLOOKUP(A158,[1]!таблЦены[#Data],4,0)</f>
        <v>С18/22,5</v>
      </c>
      <c r="C158" s="10" t="str">
        <f>+VLOOKUP(A158,[1]!таблЦены[#Data],5,0)</f>
        <v>1.225.1-3</v>
      </c>
      <c r="D158" s="11" t="str">
        <f>+VLOOKUP(A158,[1]!таблЦены[#Data],2,0)</f>
        <v>м3</v>
      </c>
      <c r="E158" s="11">
        <f>+VLOOKUP(A158,[1]!таблЦены[#Data],3,0)</f>
        <v>0.62</v>
      </c>
      <c r="F158" s="12" t="s">
        <v>864</v>
      </c>
      <c r="G158" s="37">
        <f>F158/1.08</f>
        <v>5453.9999999999991</v>
      </c>
      <c r="H158" s="5"/>
      <c r="I158" s="13" t="s">
        <v>286</v>
      </c>
      <c r="J158" s="9" t="str">
        <f>+VLOOKUP(I158,[1]!таблЦены[#Data],4,0)</f>
        <v>350</v>
      </c>
      <c r="K158" s="14" t="str">
        <f>+VLOOKUP(I158,[1]!таблЦены[#Data],5,0)</f>
        <v>1.034.1-1/90 в.1</v>
      </c>
      <c r="L158" s="15" t="str">
        <f>+VLOOKUP(I158,[1]!таблЦены[#Data],2,0)</f>
        <v>м3</v>
      </c>
      <c r="M158" s="15">
        <f>+VLOOKUP(I158,[1]!таблЦены[#Data],3,0)</f>
        <v>1.0900000000000001</v>
      </c>
      <c r="N158" s="39" t="s">
        <v>865</v>
      </c>
      <c r="O158" s="37">
        <f t="shared" si="11"/>
        <v>10117.091666666667</v>
      </c>
    </row>
    <row r="159" spans="1:15" x14ac:dyDescent="0.25">
      <c r="A159" s="13" t="s">
        <v>287</v>
      </c>
      <c r="B159" s="9" t="str">
        <f>+VLOOKUP(A159,[1]!таблЦены[#Data],4,0)</f>
        <v>С18/22,5</v>
      </c>
      <c r="C159" s="14" t="str">
        <f>+VLOOKUP(A159,[1]!таблЦены[#Data],5,0)</f>
        <v>1.225.1-3</v>
      </c>
      <c r="D159" s="15" t="str">
        <f>+VLOOKUP(A159,[1]!таблЦены[#Data],2,0)</f>
        <v>м3</v>
      </c>
      <c r="E159" s="15">
        <f>+VLOOKUP(A159,[1]!таблЦены[#Data],3,0)</f>
        <v>0.62</v>
      </c>
      <c r="F159" s="16" t="s">
        <v>866</v>
      </c>
      <c r="G159" s="37">
        <f t="shared" ref="G159:G165" si="13">F159/1.08</f>
        <v>6068.583333333333</v>
      </c>
      <c r="H159" s="5"/>
      <c r="I159" s="13" t="s">
        <v>288</v>
      </c>
      <c r="J159" s="9" t="str">
        <f>+VLOOKUP(I159,[1]!таблЦены[#Data],4,0)</f>
        <v>350</v>
      </c>
      <c r="K159" s="14" t="str">
        <f>+VLOOKUP(I159,[1]!таблЦены[#Data],5,0)</f>
        <v>1.034.1-1/90 в.1</v>
      </c>
      <c r="L159" s="15" t="str">
        <f>+VLOOKUP(I159,[1]!таблЦены[#Data],2,0)</f>
        <v>м3</v>
      </c>
      <c r="M159" s="15">
        <f>+VLOOKUP(I159,[1]!таблЦены[#Data],3,0)</f>
        <v>1.37</v>
      </c>
      <c r="N159" s="39" t="s">
        <v>867</v>
      </c>
      <c r="O159" s="37">
        <f t="shared" si="11"/>
        <v>11410.016666666668</v>
      </c>
    </row>
    <row r="160" spans="1:15" x14ac:dyDescent="0.25">
      <c r="A160" s="13" t="s">
        <v>289</v>
      </c>
      <c r="B160" s="9" t="str">
        <f>+VLOOKUP(A160,[1]!таблЦены[#Data],4,0)</f>
        <v>С18/22,5</v>
      </c>
      <c r="C160" s="14" t="str">
        <f>+VLOOKUP(A160,[1]!таблЦены[#Data],5,0)</f>
        <v>1.225.1-3</v>
      </c>
      <c r="D160" s="15" t="str">
        <f>+VLOOKUP(A160,[1]!таблЦены[#Data],2,0)</f>
        <v>м3</v>
      </c>
      <c r="E160" s="15">
        <f>+VLOOKUP(A160,[1]!таблЦены[#Data],3,0)</f>
        <v>0.62</v>
      </c>
      <c r="F160" s="16" t="s">
        <v>868</v>
      </c>
      <c r="G160" s="37">
        <f t="shared" si="13"/>
        <v>6697.1944444444443</v>
      </c>
      <c r="H160" s="5"/>
      <c r="I160" s="13" t="s">
        <v>290</v>
      </c>
      <c r="J160" s="9" t="str">
        <f>+VLOOKUP(I160,[1]!таблЦены[#Data],4,0)</f>
        <v>350</v>
      </c>
      <c r="K160" s="14" t="str">
        <f>+VLOOKUP(I160,[1]!таблЦены[#Data],5,0)</f>
        <v>1.034.1-1/90 в.1</v>
      </c>
      <c r="L160" s="15" t="str">
        <f>+VLOOKUP(I160,[1]!таблЦены[#Data],2,0)</f>
        <v>м3</v>
      </c>
      <c r="M160" s="15">
        <f>+VLOOKUP(I160,[1]!таблЦены[#Data],3,0)</f>
        <v>2.36</v>
      </c>
      <c r="N160" s="39" t="s">
        <v>869</v>
      </c>
      <c r="O160" s="37">
        <f t="shared" si="11"/>
        <v>16306.458333333334</v>
      </c>
    </row>
    <row r="161" spans="1:15" x14ac:dyDescent="0.25">
      <c r="A161" s="13" t="s">
        <v>291</v>
      </c>
      <c r="B161" s="9" t="str">
        <f>+VLOOKUP(A161,[1]!таблЦены[#Data],4,0)</f>
        <v>С18/22,5</v>
      </c>
      <c r="C161" s="14" t="str">
        <f>+VLOOKUP(A161,[1]!таблЦены[#Data],5,0)</f>
        <v>1.225.1-3</v>
      </c>
      <c r="D161" s="15" t="str">
        <f>+VLOOKUP(A161,[1]!таблЦены[#Data],2,0)</f>
        <v>м3</v>
      </c>
      <c r="E161" s="15">
        <f>+VLOOKUP(A161,[1]!таблЦены[#Data],3,0)</f>
        <v>0.62</v>
      </c>
      <c r="F161" s="16" t="s">
        <v>870</v>
      </c>
      <c r="G161" s="37">
        <f t="shared" si="13"/>
        <v>7601.5185185185173</v>
      </c>
      <c r="H161" s="5"/>
      <c r="I161" s="13" t="s">
        <v>292</v>
      </c>
      <c r="J161" s="9" t="str">
        <f>+VLOOKUP(I161,[1]!таблЦены[#Data],4,0)</f>
        <v>350</v>
      </c>
      <c r="K161" s="14" t="str">
        <f>+VLOOKUP(I161,[1]!таблЦены[#Data],5,0)</f>
        <v>1.034.1-1/90 в.1</v>
      </c>
      <c r="L161" s="15" t="str">
        <f>+VLOOKUP(I161,[1]!таблЦены[#Data],2,0)</f>
        <v>м3</v>
      </c>
      <c r="M161" s="15">
        <f>+VLOOKUP(I161,[1]!таблЦены[#Data],3,0)</f>
        <v>2.75</v>
      </c>
      <c r="N161" s="39" t="s">
        <v>871</v>
      </c>
      <c r="O161" s="37">
        <f t="shared" si="11"/>
        <v>18055.983333333334</v>
      </c>
    </row>
    <row r="162" spans="1:15" x14ac:dyDescent="0.25">
      <c r="A162" s="13" t="s">
        <v>293</v>
      </c>
      <c r="B162" s="9" t="str">
        <f>+VLOOKUP(A162,[1]!таблЦены[#Data],4,0)</f>
        <v>С18/22,5</v>
      </c>
      <c r="C162" s="14" t="str">
        <f>+VLOOKUP(A162,[1]!таблЦены[#Data],5,0)</f>
        <v>1.225.1-3</v>
      </c>
      <c r="D162" s="15" t="str">
        <f>+VLOOKUP(A162,[1]!таблЦены[#Data],2,0)</f>
        <v>м3</v>
      </c>
      <c r="E162" s="15">
        <f>+VLOOKUP(A162,[1]!таблЦены[#Data],3,0)</f>
        <v>0.82</v>
      </c>
      <c r="F162" s="16" t="s">
        <v>872</v>
      </c>
      <c r="G162" s="37">
        <f t="shared" si="13"/>
        <v>9039.9074074074069</v>
      </c>
      <c r="H162" s="5"/>
      <c r="I162" s="13" t="s">
        <v>294</v>
      </c>
      <c r="J162" s="9" t="str">
        <f>+VLOOKUP(I162,[1]!таблЦены[#Data],4,0)</f>
        <v>350</v>
      </c>
      <c r="K162" s="14" t="str">
        <f>+VLOOKUP(I162,[1]!таблЦены[#Data],5,0)</f>
        <v>1.034.1-1/90 в.1</v>
      </c>
      <c r="L162" s="15" t="str">
        <f>+VLOOKUP(I162,[1]!таблЦены[#Data],2,0)</f>
        <v>м3</v>
      </c>
      <c r="M162" s="15">
        <f>+VLOOKUP(I162,[1]!таблЦены[#Data],3,0)</f>
        <v>1.32</v>
      </c>
      <c r="N162" s="39" t="s">
        <v>873</v>
      </c>
      <c r="O162" s="37">
        <f t="shared" si="11"/>
        <v>14208.816666666669</v>
      </c>
    </row>
    <row r="163" spans="1:15" x14ac:dyDescent="0.25">
      <c r="A163" s="13" t="s">
        <v>295</v>
      </c>
      <c r="B163" s="9" t="str">
        <f>+VLOOKUP(A163,[1]!таблЦены[#Data],4,0)</f>
        <v>С18/22,5</v>
      </c>
      <c r="C163" s="14" t="str">
        <f>+VLOOKUP(A163,[1]!таблЦены[#Data],5,0)</f>
        <v>1.225.1-3</v>
      </c>
      <c r="D163" s="15" t="str">
        <f>+VLOOKUP(A163,[1]!таблЦены[#Data],2,0)</f>
        <v>м3</v>
      </c>
      <c r="E163" s="15">
        <f>+VLOOKUP(A163,[1]!таблЦены[#Data],3,0)</f>
        <v>0.82</v>
      </c>
      <c r="F163" s="16" t="s">
        <v>874</v>
      </c>
      <c r="G163" s="37">
        <f t="shared" si="13"/>
        <v>10592.416666666666</v>
      </c>
      <c r="H163" s="5"/>
      <c r="I163" s="13" t="s">
        <v>296</v>
      </c>
      <c r="J163" s="9" t="str">
        <f>+VLOOKUP(I163,[1]!таблЦены[#Data],4,0)</f>
        <v>350</v>
      </c>
      <c r="K163" s="14" t="str">
        <f>+VLOOKUP(I163,[1]!таблЦены[#Data],5,0)</f>
        <v>1.034.1-1/90 в.1</v>
      </c>
      <c r="L163" s="15" t="str">
        <f>+VLOOKUP(I163,[1]!таблЦены[#Data],2,0)</f>
        <v>м3</v>
      </c>
      <c r="M163" s="15">
        <f>+VLOOKUP(I163,[1]!таблЦены[#Data],3,0)</f>
        <v>1.65</v>
      </c>
      <c r="N163" s="39" t="s">
        <v>875</v>
      </c>
      <c r="O163" s="37">
        <f t="shared" si="11"/>
        <v>15964.425000000001</v>
      </c>
    </row>
    <row r="164" spans="1:15" x14ac:dyDescent="0.25">
      <c r="A164" s="13" t="s">
        <v>297</v>
      </c>
      <c r="B164" s="9" t="str">
        <f>+VLOOKUP(A164,[1]!таблЦены[#Data],4,0)</f>
        <v>С18/22,5</v>
      </c>
      <c r="C164" s="14" t="str">
        <f>+VLOOKUP(A164,[1]!таблЦены[#Data],5,0)</f>
        <v>1.225.1-3</v>
      </c>
      <c r="D164" s="15" t="str">
        <f>+VLOOKUP(A164,[1]!таблЦены[#Data],2,0)</f>
        <v>м3</v>
      </c>
      <c r="E164" s="15">
        <f>+VLOOKUP(A164,[1]!таблЦены[#Data],3,0)</f>
        <v>0.82</v>
      </c>
      <c r="F164" s="16" t="s">
        <v>876</v>
      </c>
      <c r="G164" s="37">
        <f t="shared" si="13"/>
        <v>11780.935185185184</v>
      </c>
      <c r="H164" s="5"/>
      <c r="I164" s="13" t="s">
        <v>298</v>
      </c>
      <c r="J164" s="9" t="str">
        <f>+VLOOKUP(I164,[1]!таблЦены[#Data],4,0)</f>
        <v>350</v>
      </c>
      <c r="K164" s="14" t="str">
        <f>+VLOOKUP(I164,[1]!таблЦены[#Data],5,0)</f>
        <v>1.034.1-1/90 в.1</v>
      </c>
      <c r="L164" s="15" t="str">
        <f>+VLOOKUP(I164,[1]!таблЦены[#Data],2,0)</f>
        <v>м3</v>
      </c>
      <c r="M164" s="15">
        <f>+VLOOKUP(I164,[1]!таблЦены[#Data],3,0)</f>
        <v>0.6</v>
      </c>
      <c r="N164" s="39" t="s">
        <v>877</v>
      </c>
      <c r="O164" s="37">
        <f t="shared" si="11"/>
        <v>6427.2583333333332</v>
      </c>
    </row>
    <row r="165" spans="1:15" x14ac:dyDescent="0.25">
      <c r="A165" s="23" t="s">
        <v>299</v>
      </c>
      <c r="B165" s="24" t="str">
        <f>+VLOOKUP(A165,[1]!таблЦены[#Data],4,0)</f>
        <v>С16/20</v>
      </c>
      <c r="C165" s="25" t="str">
        <f>+VLOOKUP(A165,[1]!таблЦены[#Data],5,0)</f>
        <v>1.225-2 в.12</v>
      </c>
      <c r="D165" s="26" t="str">
        <f>+VLOOKUP(A165,[1]!таблЦены[#Data],2,0)</f>
        <v>м3</v>
      </c>
      <c r="E165" s="26">
        <f>+VLOOKUP(A165,[1]!таблЦены[#Data],3,0)</f>
        <v>8.5999999999999993E-2</v>
      </c>
      <c r="F165" s="27" t="s">
        <v>878</v>
      </c>
      <c r="G165" s="37">
        <f t="shared" si="13"/>
        <v>1863.5648148148148</v>
      </c>
      <c r="H165" s="5"/>
      <c r="I165" s="23" t="s">
        <v>300</v>
      </c>
      <c r="J165" s="24" t="str">
        <f>+VLOOKUP(I165,[1]!таблЦены[#Data],4,0)</f>
        <v>350</v>
      </c>
      <c r="K165" s="25" t="str">
        <f>+VLOOKUP(I165,[1]!таблЦены[#Data],5,0)</f>
        <v>1.034.1-1/90 в.1</v>
      </c>
      <c r="L165" s="26" t="str">
        <f>+VLOOKUP(I165,[1]!таблЦены[#Data],2,0)</f>
        <v>м3</v>
      </c>
      <c r="M165" s="26">
        <f>+VLOOKUP(I165,[1]!таблЦены[#Data],3,0)</f>
        <v>1.31</v>
      </c>
      <c r="N165" s="40" t="s">
        <v>879</v>
      </c>
      <c r="O165" s="37">
        <f t="shared" si="11"/>
        <v>9737.1750000000011</v>
      </c>
    </row>
    <row r="166" spans="1:15" ht="15" customHeight="1" x14ac:dyDescent="0.25">
      <c r="A166" s="83" t="s">
        <v>0</v>
      </c>
      <c r="B166" s="83" t="s">
        <v>1</v>
      </c>
      <c r="C166" s="83" t="s">
        <v>2</v>
      </c>
      <c r="D166" s="83" t="s">
        <v>3</v>
      </c>
      <c r="E166" s="83" t="s">
        <v>4</v>
      </c>
      <c r="F166" s="86" t="s">
        <v>1174</v>
      </c>
      <c r="G166" s="88" t="s">
        <v>1234</v>
      </c>
      <c r="H166" s="22"/>
      <c r="I166" s="83" t="s">
        <v>0</v>
      </c>
      <c r="J166" s="83" t="s">
        <v>1</v>
      </c>
      <c r="K166" s="83" t="s">
        <v>2</v>
      </c>
      <c r="L166" s="83" t="s">
        <v>3</v>
      </c>
      <c r="M166" s="83" t="s">
        <v>4</v>
      </c>
      <c r="N166" s="86" t="s">
        <v>1174</v>
      </c>
      <c r="O166" s="103" t="s">
        <v>1234</v>
      </c>
    </row>
    <row r="167" spans="1:15" x14ac:dyDescent="0.25">
      <c r="A167" s="84"/>
      <c r="B167" s="84"/>
      <c r="C167" s="84"/>
      <c r="D167" s="84"/>
      <c r="E167" s="84"/>
      <c r="F167" s="87"/>
      <c r="G167" s="89"/>
      <c r="H167" s="22"/>
      <c r="I167" s="84"/>
      <c r="J167" s="84"/>
      <c r="K167" s="84"/>
      <c r="L167" s="84"/>
      <c r="M167" s="84"/>
      <c r="N167" s="87"/>
      <c r="O167" s="104"/>
    </row>
    <row r="168" spans="1:15" x14ac:dyDescent="0.25">
      <c r="A168" s="13" t="s">
        <v>301</v>
      </c>
      <c r="B168" s="9" t="str">
        <f>+VLOOKUP(A168,[1]!таблЦены[#Data],4,0)</f>
        <v>350</v>
      </c>
      <c r="C168" s="14" t="str">
        <f>+VLOOKUP(A168,[1]!таблЦены[#Data],5,0)</f>
        <v>1.034.1-1/90 в.1</v>
      </c>
      <c r="D168" s="15" t="str">
        <f>+VLOOKUP(A168,[1]!таблЦены[#Data],2,0)</f>
        <v>м3</v>
      </c>
      <c r="E168" s="15">
        <f>+VLOOKUP(A168,[1]!таблЦены[#Data],3,0)</f>
        <v>1.53</v>
      </c>
      <c r="F168" s="12" t="s">
        <v>880</v>
      </c>
      <c r="G168" s="37">
        <f>F168/1.2</f>
        <v>10748.583333333334</v>
      </c>
      <c r="H168" s="5"/>
      <c r="I168" s="13" t="s">
        <v>302</v>
      </c>
      <c r="J168" s="28"/>
      <c r="K168" s="14" t="str">
        <f>+VLOOKUP(I168,[1]!таблЦены[#Data],5,0)</f>
        <v>ШИФР 0.312</v>
      </c>
      <c r="L168" s="15" t="str">
        <f>+VLOOKUP(I168,[1]!таблЦены[#Data],2,0)</f>
        <v>м3</v>
      </c>
      <c r="M168" s="15">
        <f>+VLOOKUP(I168,[1]!таблЦены[#Data],3,0)</f>
        <v>0.83499999999999996</v>
      </c>
      <c r="N168" s="38" t="s">
        <v>881</v>
      </c>
      <c r="O168" s="37">
        <f t="shared" ref="O168:O231" si="14">N168/1.05</f>
        <v>2941.5238095238092</v>
      </c>
    </row>
    <row r="169" spans="1:15" x14ac:dyDescent="0.25">
      <c r="A169" s="13" t="s">
        <v>303</v>
      </c>
      <c r="B169" s="9" t="str">
        <f>+VLOOKUP(A169,[1]!таблЦены[#Data],4,0)</f>
        <v>350</v>
      </c>
      <c r="C169" s="14" t="str">
        <f>+VLOOKUP(A169,[1]!таблЦены[#Data],5,0)</f>
        <v>1.034.1-1/90 в.1</v>
      </c>
      <c r="D169" s="15" t="str">
        <f>+VLOOKUP(A169,[1]!таблЦены[#Data],2,0)</f>
        <v>м3</v>
      </c>
      <c r="E169" s="15">
        <f>+VLOOKUP(A169,[1]!таблЦены[#Data],3,0)</f>
        <v>0.85</v>
      </c>
      <c r="F169" s="16" t="s">
        <v>882</v>
      </c>
      <c r="G169" s="37">
        <f t="shared" ref="G169:G175" si="15">F169/1.2</f>
        <v>8817.0583333333325</v>
      </c>
      <c r="H169" s="5"/>
      <c r="I169" s="13" t="s">
        <v>304</v>
      </c>
      <c r="J169" s="28"/>
      <c r="K169" s="14" t="str">
        <f>+VLOOKUP(I169,[1]!таблЦены[#Data],5,0)</f>
        <v>ШИФР 0.312</v>
      </c>
      <c r="L169" s="15" t="str">
        <f>+VLOOKUP(I169,[1]!таблЦены[#Data],2,0)</f>
        <v>м3</v>
      </c>
      <c r="M169" s="15">
        <f>+VLOOKUP(I169,[1]!таблЦены[#Data],3,0)</f>
        <v>1.0529999999999999</v>
      </c>
      <c r="N169" s="39" t="s">
        <v>883</v>
      </c>
      <c r="O169" s="37">
        <f t="shared" si="14"/>
        <v>3813.695238095238</v>
      </c>
    </row>
    <row r="170" spans="1:15" x14ac:dyDescent="0.25">
      <c r="A170" s="13" t="s">
        <v>305</v>
      </c>
      <c r="B170" s="9" t="str">
        <f>+VLOOKUP(A170,[1]!таблЦены[#Data],4,0)</f>
        <v>350</v>
      </c>
      <c r="C170" s="14" t="str">
        <f>+VLOOKUP(A170,[1]!таблЦены[#Data],5,0)</f>
        <v>1.034.1-1/90 в.1</v>
      </c>
      <c r="D170" s="15" t="str">
        <f>+VLOOKUP(A170,[1]!таблЦены[#Data],2,0)</f>
        <v>м3</v>
      </c>
      <c r="E170" s="15">
        <f>+VLOOKUP(A170,[1]!таблЦены[#Data],3,0)</f>
        <v>1.84</v>
      </c>
      <c r="F170" s="16" t="s">
        <v>884</v>
      </c>
      <c r="G170" s="37">
        <f t="shared" si="15"/>
        <v>13411.091666666667</v>
      </c>
      <c r="H170" s="5"/>
      <c r="I170" s="13" t="s">
        <v>306</v>
      </c>
      <c r="J170" s="28"/>
      <c r="K170" s="14" t="str">
        <f>+VLOOKUP(I170,[1]!таблЦены[#Data],5,0)</f>
        <v>ШИФР 0.312</v>
      </c>
      <c r="L170" s="15" t="str">
        <f>+VLOOKUP(I170,[1]!таблЦены[#Data],2,0)</f>
        <v>м3</v>
      </c>
      <c r="M170" s="15">
        <f>+VLOOKUP(I170,[1]!таблЦены[#Data],3,0)</f>
        <v>0.439</v>
      </c>
      <c r="N170" s="39" t="s">
        <v>885</v>
      </c>
      <c r="O170" s="37">
        <f t="shared" si="14"/>
        <v>1743.3999999999999</v>
      </c>
    </row>
    <row r="171" spans="1:15" x14ac:dyDescent="0.25">
      <c r="A171" s="13" t="s">
        <v>307</v>
      </c>
      <c r="B171" s="9" t="str">
        <f>+VLOOKUP(A171,[1]!таблЦены[#Data],4,0)</f>
        <v>350</v>
      </c>
      <c r="C171" s="14" t="str">
        <f>+VLOOKUP(A171,[1]!таблЦены[#Data],5,0)</f>
        <v>1.034.1-1/90 в.1</v>
      </c>
      <c r="D171" s="15" t="str">
        <f>+VLOOKUP(A171,[1]!таблЦены[#Data],2,0)</f>
        <v>м3</v>
      </c>
      <c r="E171" s="15">
        <f>+VLOOKUP(A171,[1]!таблЦены[#Data],3,0)</f>
        <v>2.15</v>
      </c>
      <c r="F171" s="16" t="s">
        <v>886</v>
      </c>
      <c r="G171" s="37">
        <f t="shared" si="15"/>
        <v>14735.516666666666</v>
      </c>
      <c r="H171" s="5"/>
      <c r="I171" s="13" t="s">
        <v>308</v>
      </c>
      <c r="J171" s="28"/>
      <c r="K171" s="14" t="str">
        <f>+VLOOKUP(I171,[1]!таблЦены[#Data],5,0)</f>
        <v>ШИФР 0.312</v>
      </c>
      <c r="L171" s="15" t="str">
        <f>+VLOOKUP(I171,[1]!таблЦены[#Data],2,0)</f>
        <v>м3</v>
      </c>
      <c r="M171" s="15">
        <f>+VLOOKUP(I171,[1]!таблЦены[#Data],3,0)</f>
        <v>0.91100000000000003</v>
      </c>
      <c r="N171" s="39" t="s">
        <v>887</v>
      </c>
      <c r="O171" s="37">
        <f t="shared" si="14"/>
        <v>3213.2952380952379</v>
      </c>
    </row>
    <row r="172" spans="1:15" x14ac:dyDescent="0.25">
      <c r="A172" s="13" t="s">
        <v>309</v>
      </c>
      <c r="B172" s="9" t="str">
        <f>+VLOOKUP(A172,[1]!таблЦены[#Data],4,0)</f>
        <v>350</v>
      </c>
      <c r="C172" s="14" t="str">
        <f>+VLOOKUP(A172,[1]!таблЦены[#Data],5,0)</f>
        <v>1.034.1-1/90 в.1</v>
      </c>
      <c r="D172" s="15" t="str">
        <f>+VLOOKUP(A172,[1]!таблЦены[#Data],2,0)</f>
        <v>м3</v>
      </c>
      <c r="E172" s="15">
        <f>+VLOOKUP(A172,[1]!таблЦены[#Data],3,0)</f>
        <v>1</v>
      </c>
      <c r="F172" s="16" t="s">
        <v>888</v>
      </c>
      <c r="G172" s="37">
        <f t="shared" si="15"/>
        <v>9512.1666666666679</v>
      </c>
      <c r="H172" s="5"/>
      <c r="I172" s="13" t="s">
        <v>310</v>
      </c>
      <c r="J172" s="28"/>
      <c r="K172" s="14" t="str">
        <f>+VLOOKUP(I172,[1]!таблЦены[#Data],5,0)</f>
        <v>ШИФР 0.312</v>
      </c>
      <c r="L172" s="15" t="str">
        <f>+VLOOKUP(I172,[1]!таблЦены[#Data],2,0)</f>
        <v>м3</v>
      </c>
      <c r="M172" s="15">
        <f>+VLOOKUP(I172,[1]!таблЦены[#Data],3,0)</f>
        <v>1.1479999999999999</v>
      </c>
      <c r="N172" s="39" t="s">
        <v>889</v>
      </c>
      <c r="O172" s="37">
        <f t="shared" si="14"/>
        <v>4159.3523809523804</v>
      </c>
    </row>
    <row r="173" spans="1:15" x14ac:dyDescent="0.25">
      <c r="A173" s="13" t="s">
        <v>311</v>
      </c>
      <c r="B173" s="9" t="str">
        <f>+VLOOKUP(A173,[1]!таблЦены[#Data],4,0)</f>
        <v>350</v>
      </c>
      <c r="C173" s="14" t="str">
        <f>+VLOOKUP(A173,[1]!таблЦены[#Data],5,0)</f>
        <v>1.034.1-1/90 в.1</v>
      </c>
      <c r="D173" s="15" t="str">
        <f>+VLOOKUP(A173,[1]!таблЦены[#Data],2,0)</f>
        <v>м3</v>
      </c>
      <c r="E173" s="15">
        <f>+VLOOKUP(A173,[1]!таблЦены[#Data],3,0)</f>
        <v>2.1800000000000002</v>
      </c>
      <c r="F173" s="16" t="s">
        <v>890</v>
      </c>
      <c r="G173" s="37">
        <f t="shared" si="15"/>
        <v>14927.908333333335</v>
      </c>
      <c r="H173" s="5"/>
      <c r="I173" s="13" t="s">
        <v>312</v>
      </c>
      <c r="J173" s="28"/>
      <c r="K173" s="14" t="str">
        <f>+VLOOKUP(I173,[1]!таблЦены[#Data],5,0)</f>
        <v>ШИФР 0.312</v>
      </c>
      <c r="L173" s="15" t="str">
        <f>+VLOOKUP(I173,[1]!таблЦены[#Data],2,0)</f>
        <v>м3</v>
      </c>
      <c r="M173" s="15">
        <f>+VLOOKUP(I173,[1]!таблЦены[#Data],3,0)</f>
        <v>0.46899999999999997</v>
      </c>
      <c r="N173" s="39" t="s">
        <v>891</v>
      </c>
      <c r="O173" s="37">
        <f t="shared" si="14"/>
        <v>1881.2666666666664</v>
      </c>
    </row>
    <row r="174" spans="1:15" x14ac:dyDescent="0.25">
      <c r="A174" s="13" t="s">
        <v>313</v>
      </c>
      <c r="B174" s="9" t="str">
        <f>+VLOOKUP(A174,[1]!таблЦены[#Data],4,0)</f>
        <v>350</v>
      </c>
      <c r="C174" s="14" t="str">
        <f>+VLOOKUP(A174,[1]!таблЦены[#Data],5,0)</f>
        <v>1.034.1-1/90 в.1</v>
      </c>
      <c r="D174" s="15" t="str">
        <f>+VLOOKUP(A174,[1]!таблЦены[#Data],2,0)</f>
        <v>м3</v>
      </c>
      <c r="E174" s="15">
        <f>+VLOOKUP(A174,[1]!таблЦены[#Data],3,0)</f>
        <v>2.5299999999999998</v>
      </c>
      <c r="F174" s="16" t="s">
        <v>892</v>
      </c>
      <c r="G174" s="37">
        <f t="shared" si="15"/>
        <v>16603.525000000001</v>
      </c>
      <c r="H174" s="5"/>
      <c r="I174" s="13" t="s">
        <v>314</v>
      </c>
      <c r="J174" s="28"/>
      <c r="K174" s="14" t="str">
        <f>+VLOOKUP(I174,[1]!таблЦены[#Data],5,0)</f>
        <v>ШИФР 0.312</v>
      </c>
      <c r="L174" s="15" t="str">
        <f>+VLOOKUP(I174,[1]!таблЦены[#Data],2,0)</f>
        <v>м3</v>
      </c>
      <c r="M174" s="15">
        <f>+VLOOKUP(I174,[1]!таблЦены[#Data],3,0)</f>
        <v>0.98699999999999999</v>
      </c>
      <c r="N174" s="39" t="s">
        <v>893</v>
      </c>
      <c r="O174" s="37">
        <f t="shared" si="14"/>
        <v>3481.638095238095</v>
      </c>
    </row>
    <row r="175" spans="1:15" x14ac:dyDescent="0.25">
      <c r="A175" s="23" t="s">
        <v>315</v>
      </c>
      <c r="B175" s="24" t="str">
        <f>+VLOOKUP(A175,[1]!таблЦены[#Data],4,0)</f>
        <v>350</v>
      </c>
      <c r="C175" s="25" t="str">
        <f>+VLOOKUP(A175,[1]!таблЦены[#Data],5,0)</f>
        <v>1.034.1-1/90 в.1</v>
      </c>
      <c r="D175" s="26" t="str">
        <f>+VLOOKUP(A175,[1]!таблЦены[#Data],2,0)</f>
        <v>м3</v>
      </c>
      <c r="E175" s="26">
        <f>+VLOOKUP(A175,[1]!таблЦены[#Data],3,0)</f>
        <v>1.46</v>
      </c>
      <c r="F175" s="27" t="s">
        <v>894</v>
      </c>
      <c r="G175" s="37">
        <f t="shared" si="15"/>
        <v>14877.575000000001</v>
      </c>
      <c r="H175" s="5"/>
      <c r="I175" s="13" t="s">
        <v>316</v>
      </c>
      <c r="J175" s="28"/>
      <c r="K175" s="14" t="str">
        <f>+VLOOKUP(I175,[1]!таблЦены[#Data],5,0)</f>
        <v>ШИФР 0.312</v>
      </c>
      <c r="L175" s="15" t="str">
        <f>+VLOOKUP(I175,[1]!таблЦены[#Data],2,0)</f>
        <v>м3</v>
      </c>
      <c r="M175" s="15">
        <f>+VLOOKUP(I175,[1]!таблЦены[#Data],3,0)</f>
        <v>1.244</v>
      </c>
      <c r="N175" s="39" t="s">
        <v>895</v>
      </c>
      <c r="O175" s="37">
        <f t="shared" si="14"/>
        <v>4506.8285714285712</v>
      </c>
    </row>
    <row r="176" spans="1:15" x14ac:dyDescent="0.25">
      <c r="A176" s="92" t="str">
        <f>VLOOKUP(A177,[1]!таблЦены[#Data],13,0)&amp;" (цены с "&amp;TEXT(VLOOKUP(A177,[1]!таблЦены[#Data],6,0),"ДД.ММ.ГГГГ")&amp;")"</f>
        <v>Плиты ребристые (цены с 01.10.2017)</v>
      </c>
      <c r="B176" s="92"/>
      <c r="C176" s="92"/>
      <c r="D176" s="92"/>
      <c r="E176" s="92"/>
      <c r="F176" s="92"/>
      <c r="G176" s="19"/>
      <c r="H176" s="5"/>
      <c r="I176" s="13" t="s">
        <v>317</v>
      </c>
      <c r="J176" s="28"/>
      <c r="K176" s="14" t="str">
        <f>+VLOOKUP(I176,[1]!таблЦены[#Data],5,0)</f>
        <v>ШИФР 0.312</v>
      </c>
      <c r="L176" s="15" t="str">
        <f>+VLOOKUP(I176,[1]!таблЦены[#Data],2,0)</f>
        <v>м3</v>
      </c>
      <c r="M176" s="15">
        <f>+VLOOKUP(I176,[1]!таблЦены[#Data],3,0)</f>
        <v>0.50600000000000001</v>
      </c>
      <c r="N176" s="39" t="s">
        <v>896</v>
      </c>
      <c r="O176" s="37">
        <f t="shared" si="14"/>
        <v>2027.2952380952379</v>
      </c>
    </row>
    <row r="177" spans="1:15" x14ac:dyDescent="0.25">
      <c r="A177" s="8" t="s">
        <v>318</v>
      </c>
      <c r="B177" s="21" t="str">
        <f>+VLOOKUP(A177,[1]!таблЦены[#Data],4,0)</f>
        <v>С12/15</v>
      </c>
      <c r="C177" s="10" t="str">
        <f>+VLOOKUP(A177,[1]!таблЦены[#Data],5,0)</f>
        <v>1.090.1-1/88 в.5</v>
      </c>
      <c r="D177" s="11" t="str">
        <f>+VLOOKUP(A177,[1]!таблЦены[#Data],2,0)</f>
        <v>м3</v>
      </c>
      <c r="E177" s="11">
        <f>+VLOOKUP(A177,[1]!таблЦены[#Data],3,0)</f>
        <v>0.98</v>
      </c>
      <c r="F177" s="12" t="s">
        <v>897</v>
      </c>
      <c r="G177" s="37">
        <f>F177/1.08</f>
        <v>5974.6388888888878</v>
      </c>
      <c r="H177" s="5"/>
      <c r="I177" s="13" t="s">
        <v>319</v>
      </c>
      <c r="J177" s="28"/>
      <c r="K177" s="14" t="str">
        <f>+VLOOKUP(I177,[1]!таблЦены[#Data],5,0)</f>
        <v>ШИФР 0.312</v>
      </c>
      <c r="L177" s="15" t="str">
        <f>+VLOOKUP(I177,[1]!таблЦены[#Data],2,0)</f>
        <v>м3</v>
      </c>
      <c r="M177" s="15">
        <f>+VLOOKUP(I177,[1]!таблЦены[#Data],3,0)</f>
        <v>1.0629999999999999</v>
      </c>
      <c r="N177" s="39" t="s">
        <v>898</v>
      </c>
      <c r="O177" s="37">
        <f t="shared" si="14"/>
        <v>3779.7809523809524</v>
      </c>
    </row>
    <row r="178" spans="1:15" x14ac:dyDescent="0.25">
      <c r="A178" s="13" t="s">
        <v>320</v>
      </c>
      <c r="B178" s="9" t="str">
        <f>+VLOOKUP(A178,[1]!таблЦены[#Data],4,0)</f>
        <v>С12/15</v>
      </c>
      <c r="C178" s="14" t="str">
        <f>+VLOOKUP(A178,[1]!таблЦены[#Data],5,0)</f>
        <v>1.090.1-1/88 в.5-1Б</v>
      </c>
      <c r="D178" s="15" t="str">
        <f>+VLOOKUP(A178,[1]!таблЦены[#Data],2,0)</f>
        <v>м3</v>
      </c>
      <c r="E178" s="15">
        <f>+VLOOKUP(A178,[1]!таблЦены[#Data],3,0)</f>
        <v>1.96</v>
      </c>
      <c r="F178" s="16" t="s">
        <v>899</v>
      </c>
      <c r="G178" s="37">
        <f t="shared" ref="G178:G179" si="16">F178/1.08</f>
        <v>11844.157407407407</v>
      </c>
      <c r="H178" s="5"/>
      <c r="I178" s="13" t="s">
        <v>321</v>
      </c>
      <c r="J178" s="28"/>
      <c r="K178" s="14" t="str">
        <f>+VLOOKUP(I178,[1]!таблЦены[#Data],5,0)</f>
        <v>ШИФР 0.312</v>
      </c>
      <c r="L178" s="15" t="str">
        <f>+VLOOKUP(I178,[1]!таблЦены[#Data],2,0)</f>
        <v>м3</v>
      </c>
      <c r="M178" s="15">
        <f>+VLOOKUP(I178,[1]!таблЦены[#Data],3,0)</f>
        <v>1.34</v>
      </c>
      <c r="N178" s="39" t="s">
        <v>900</v>
      </c>
      <c r="O178" s="37">
        <f t="shared" si="14"/>
        <v>4902.1714285714279</v>
      </c>
    </row>
    <row r="179" spans="1:15" x14ac:dyDescent="0.25">
      <c r="A179" s="23" t="s">
        <v>322</v>
      </c>
      <c r="B179" s="24" t="str">
        <f>+VLOOKUP(A179,[1]!таблЦены[#Data],4,0)</f>
        <v>С25/30</v>
      </c>
      <c r="C179" s="25" t="str">
        <f>+VLOOKUP(A179,[1]!таблЦены[#Data],5,0)</f>
        <v>1.041.1-3 в. 6</v>
      </c>
      <c r="D179" s="26" t="str">
        <f>+VLOOKUP(A179,[1]!таблЦены[#Data],2,0)</f>
        <v>м3</v>
      </c>
      <c r="E179" s="26">
        <f>+VLOOKUP(A179,[1]!таблЦены[#Data],3,0)</f>
        <v>1.84</v>
      </c>
      <c r="F179" s="27" t="s">
        <v>901</v>
      </c>
      <c r="G179" s="37">
        <f t="shared" si="16"/>
        <v>10694.518518518518</v>
      </c>
      <c r="H179" s="5"/>
      <c r="I179" s="13" t="s">
        <v>323</v>
      </c>
      <c r="J179" s="28"/>
      <c r="K179" s="14" t="str">
        <f>+VLOOKUP(I179,[1]!таблЦены[#Data],5,0)</f>
        <v>ШИФР 0.312</v>
      </c>
      <c r="L179" s="15" t="str">
        <f>+VLOOKUP(I179,[1]!таблЦены[#Data],2,0)</f>
        <v>м3</v>
      </c>
      <c r="M179" s="15">
        <f>+VLOOKUP(I179,[1]!таблЦены[#Data],3,0)</f>
        <v>0.51500000000000001</v>
      </c>
      <c r="N179" s="39" t="s">
        <v>902</v>
      </c>
      <c r="O179" s="37">
        <f t="shared" si="14"/>
        <v>2065.4952380952382</v>
      </c>
    </row>
    <row r="180" spans="1:15" x14ac:dyDescent="0.25">
      <c r="A180" s="92" t="str">
        <f>VLOOKUP(A181,[1]!таблЦены[#Data],13,0)&amp;" (цены с "&amp;TEXT(VLOOKUP(A181,[1]!таблЦены[#Data],6,0),"ДД.ММ.ГГГГ")&amp;")"</f>
        <v>Ригели (цены с 01.10.2017)</v>
      </c>
      <c r="B180" s="92"/>
      <c r="C180" s="92"/>
      <c r="D180" s="92"/>
      <c r="E180" s="92"/>
      <c r="F180" s="92"/>
      <c r="G180" s="19"/>
      <c r="H180" s="5"/>
      <c r="I180" s="13" t="s">
        <v>324</v>
      </c>
      <c r="J180" s="28"/>
      <c r="K180" s="14" t="str">
        <f>+VLOOKUP(I180,[1]!таблЦены[#Data],5,0)</f>
        <v>ШИФР 0.312</v>
      </c>
      <c r="L180" s="15" t="str">
        <f>+VLOOKUP(I180,[1]!таблЦены[#Data],2,0)</f>
        <v>м3</v>
      </c>
      <c r="M180" s="15">
        <f>+VLOOKUP(I180,[1]!таблЦены[#Data],3,0)</f>
        <v>1.083</v>
      </c>
      <c r="N180" s="39" t="s">
        <v>903</v>
      </c>
      <c r="O180" s="37">
        <f t="shared" si="14"/>
        <v>3818.1714285714284</v>
      </c>
    </row>
    <row r="181" spans="1:15" x14ac:dyDescent="0.25">
      <c r="A181" s="8" t="s">
        <v>325</v>
      </c>
      <c r="B181" s="21" t="str">
        <f>+VLOOKUP(A181,[1]!таблЦены[#Data],4,0)</f>
        <v>С25/30</v>
      </c>
      <c r="C181" s="10" t="str">
        <f>+VLOOKUP(A181,[1]!таблЦены[#Data],5,0)</f>
        <v>Б1.125.1-1 в.1</v>
      </c>
      <c r="D181" s="11" t="str">
        <f>+VLOOKUP(A181,[1]!таблЦены[#Data],2,0)</f>
        <v>м3</v>
      </c>
      <c r="E181" s="11">
        <f>+VLOOKUP(A181,[1]!таблЦены[#Data],3,0)</f>
        <v>1.02</v>
      </c>
      <c r="F181" s="12" t="s">
        <v>904</v>
      </c>
      <c r="G181" s="37">
        <f>F181/1.08</f>
        <v>14745.60185185185</v>
      </c>
      <c r="H181" s="5"/>
      <c r="I181" s="13" t="s">
        <v>326</v>
      </c>
      <c r="J181" s="28"/>
      <c r="K181" s="14" t="str">
        <f>+VLOOKUP(I181,[1]!таблЦены[#Data],5,0)</f>
        <v>ШИФР 0.312</v>
      </c>
      <c r="L181" s="15" t="str">
        <f>+VLOOKUP(I181,[1]!таблЦены[#Data],2,0)</f>
        <v>м3</v>
      </c>
      <c r="M181" s="15">
        <f>+VLOOKUP(I181,[1]!таблЦены[#Data],3,0)</f>
        <v>1.365</v>
      </c>
      <c r="N181" s="39" t="s">
        <v>905</v>
      </c>
      <c r="O181" s="37">
        <f t="shared" si="14"/>
        <v>4941.7904761904765</v>
      </c>
    </row>
    <row r="182" spans="1:15" x14ac:dyDescent="0.25">
      <c r="A182" s="13" t="s">
        <v>327</v>
      </c>
      <c r="B182" s="9" t="str">
        <f>+VLOOKUP(A182,[1]!таблЦены[#Data],4,0)</f>
        <v>С25/30</v>
      </c>
      <c r="C182" s="14" t="str">
        <f>+VLOOKUP(A182,[1]!таблЦены[#Data],5,0)</f>
        <v>Б1.125.1-1 в.1</v>
      </c>
      <c r="D182" s="15" t="str">
        <f>+VLOOKUP(A182,[1]!таблЦены[#Data],2,0)</f>
        <v>м3</v>
      </c>
      <c r="E182" s="15">
        <f>+VLOOKUP(A182,[1]!таблЦены[#Data],3,0)</f>
        <v>1.04</v>
      </c>
      <c r="F182" s="16" t="s">
        <v>906</v>
      </c>
      <c r="G182" s="37">
        <f t="shared" ref="G182:G184" si="17">F182/1.08</f>
        <v>14016.157407407407</v>
      </c>
      <c r="H182" s="5"/>
      <c r="I182" s="13" t="s">
        <v>328</v>
      </c>
      <c r="J182" s="28"/>
      <c r="K182" s="14" t="str">
        <f>+VLOOKUP(I182,[1]!таблЦены[#Data],5,0)</f>
        <v>ШИФР 0.312</v>
      </c>
      <c r="L182" s="15" t="str">
        <f>+VLOOKUP(I182,[1]!таблЦены[#Data],2,0)</f>
        <v>м3</v>
      </c>
      <c r="M182" s="15">
        <f>+VLOOKUP(I182,[1]!таблЦены[#Data],3,0)</f>
        <v>0.54200000000000004</v>
      </c>
      <c r="N182" s="39" t="s">
        <v>907</v>
      </c>
      <c r="O182" s="37">
        <f t="shared" si="14"/>
        <v>2171.5238095238092</v>
      </c>
    </row>
    <row r="183" spans="1:15" x14ac:dyDescent="0.25">
      <c r="A183" s="13" t="s">
        <v>329</v>
      </c>
      <c r="B183" s="9" t="str">
        <f>+VLOOKUP(A183,[1]!таблЦены[#Data],4,0)</f>
        <v>С25/30</v>
      </c>
      <c r="C183" s="14" t="str">
        <f>+VLOOKUP(A183,[1]!таблЦены[#Data],5,0)</f>
        <v>Б1.125.1-1 в.1</v>
      </c>
      <c r="D183" s="15" t="str">
        <f>+VLOOKUP(A183,[1]!таблЦены[#Data],2,0)</f>
        <v>м3</v>
      </c>
      <c r="E183" s="15">
        <f>+VLOOKUP(A183,[1]!таблЦены[#Data],3,0)</f>
        <v>0.94</v>
      </c>
      <c r="F183" s="16" t="s">
        <v>908</v>
      </c>
      <c r="G183" s="37">
        <f t="shared" si="17"/>
        <v>13406.935185185184</v>
      </c>
      <c r="H183" s="5"/>
      <c r="I183" s="13" t="s">
        <v>330</v>
      </c>
      <c r="J183" s="28"/>
      <c r="K183" s="14" t="str">
        <f>+VLOOKUP(I183,[1]!таблЦены[#Data],5,0)</f>
        <v>ШИФР 0.312</v>
      </c>
      <c r="L183" s="15" t="str">
        <f>+VLOOKUP(I183,[1]!таблЦены[#Data],2,0)</f>
        <v>м3</v>
      </c>
      <c r="M183" s="15">
        <f>+VLOOKUP(I183,[1]!таблЦены[#Data],3,0)</f>
        <v>1.139</v>
      </c>
      <c r="N183" s="39" t="s">
        <v>909</v>
      </c>
      <c r="O183" s="37">
        <f t="shared" si="14"/>
        <v>4013.7047619047621</v>
      </c>
    </row>
    <row r="184" spans="1:15" x14ac:dyDescent="0.25">
      <c r="A184" s="23" t="s">
        <v>331</v>
      </c>
      <c r="B184" s="24" t="str">
        <f>+VLOOKUP(A184,[1]!таблЦены[#Data],4,0)</f>
        <v>С25/30</v>
      </c>
      <c r="C184" s="25" t="str">
        <f>+VLOOKUP(A184,[1]!таблЦены[#Data],5,0)</f>
        <v>Б1.125.1-1 в.1</v>
      </c>
      <c r="D184" s="26" t="str">
        <f>+VLOOKUP(A184,[1]!таблЦены[#Data],2,0)</f>
        <v>м3</v>
      </c>
      <c r="E184" s="26">
        <f>+VLOOKUP(A184,[1]!таблЦены[#Data],3,0)</f>
        <v>0.76</v>
      </c>
      <c r="F184" s="27" t="s">
        <v>910</v>
      </c>
      <c r="G184" s="37">
        <f t="shared" si="17"/>
        <v>14854.87037037037</v>
      </c>
      <c r="H184" s="5"/>
      <c r="I184" s="13" t="s">
        <v>332</v>
      </c>
      <c r="J184" s="28"/>
      <c r="K184" s="14" t="str">
        <f>+VLOOKUP(I184,[1]!таблЦены[#Data],5,0)</f>
        <v>ШИФР 0.312</v>
      </c>
      <c r="L184" s="15" t="str">
        <f>+VLOOKUP(I184,[1]!таблЦены[#Data],2,0)</f>
        <v>м3</v>
      </c>
      <c r="M184" s="15">
        <f>+VLOOKUP(I184,[1]!таблЦены[#Data],3,0)</f>
        <v>1.4339999999999999</v>
      </c>
      <c r="N184" s="39" t="s">
        <v>911</v>
      </c>
      <c r="O184" s="37">
        <f t="shared" si="14"/>
        <v>5194.7714285714283</v>
      </c>
    </row>
    <row r="185" spans="1:15" x14ac:dyDescent="0.25">
      <c r="A185" s="92" t="str">
        <f>VLOOKUP(A186,[1]!таблЦены[#Data],13,0)&amp;" (цены с "&amp;TEXT(VLOOKUP(A186,[1]!таблЦены[#Data],6,0),"ДД.ММ.ГГГГ")&amp;")"</f>
        <v>Опорные подушки (цены с 01.10.2017)</v>
      </c>
      <c r="B185" s="92"/>
      <c r="C185" s="92"/>
      <c r="D185" s="92"/>
      <c r="E185" s="92"/>
      <c r="F185" s="92"/>
      <c r="G185" s="19"/>
      <c r="H185" s="5"/>
      <c r="I185" s="13" t="s">
        <v>333</v>
      </c>
      <c r="J185" s="28"/>
      <c r="K185" s="14" t="str">
        <f>+VLOOKUP(I185,[1]!таблЦены[#Data],5,0)</f>
        <v>ШИФР 0.312</v>
      </c>
      <c r="L185" s="15" t="str">
        <f>+VLOOKUP(I185,[1]!таблЦены[#Data],2,0)</f>
        <v>м3</v>
      </c>
      <c r="M185" s="15">
        <f>+VLOOKUP(I185,[1]!таблЦены[#Data],3,0)</f>
        <v>1.4339999999999999</v>
      </c>
      <c r="N185" s="39" t="s">
        <v>912</v>
      </c>
      <c r="O185" s="37">
        <f t="shared" si="14"/>
        <v>5490.9238095238097</v>
      </c>
    </row>
    <row r="186" spans="1:15" x14ac:dyDescent="0.25">
      <c r="A186" s="8" t="s">
        <v>334</v>
      </c>
      <c r="B186" s="21" t="str">
        <f>+VLOOKUP(A186,[1]!таблЦены[#Data],4,0)</f>
        <v>С16/20</v>
      </c>
      <c r="C186" s="10" t="str">
        <f>+VLOOKUP(A186,[1]!таблЦены[#Data],5,0)</f>
        <v>1.225-2, в.12</v>
      </c>
      <c r="D186" s="11" t="str">
        <f>+VLOOKUP(A186,[1]!таблЦены[#Data],2,0)</f>
        <v>м3</v>
      </c>
      <c r="E186" s="11">
        <f>+VLOOKUP(A186,[1]!таблЦены[#Data],3,0)</f>
        <v>0.02</v>
      </c>
      <c r="F186" s="12" t="s">
        <v>913</v>
      </c>
      <c r="G186" s="37">
        <f>F186/1.05</f>
        <v>230.59047619047618</v>
      </c>
      <c r="H186" s="5"/>
      <c r="I186" s="13" t="s">
        <v>335</v>
      </c>
      <c r="J186" s="28"/>
      <c r="K186" s="14" t="str">
        <f>+VLOOKUP(I186,[1]!таблЦены[#Data],5,0)</f>
        <v>ШИФР 0.312</v>
      </c>
      <c r="L186" s="15" t="str">
        <f>+VLOOKUP(I186,[1]!таблЦены[#Data],2,0)</f>
        <v>м3</v>
      </c>
      <c r="M186" s="15">
        <f>+VLOOKUP(I186,[1]!таблЦены[#Data],3,0)</f>
        <v>0.57799999999999996</v>
      </c>
      <c r="N186" s="39" t="s">
        <v>914</v>
      </c>
      <c r="O186" s="37">
        <f t="shared" si="14"/>
        <v>2025.4285714285711</v>
      </c>
    </row>
    <row r="187" spans="1:15" x14ac:dyDescent="0.25">
      <c r="A187" s="13" t="s">
        <v>336</v>
      </c>
      <c r="B187" s="9" t="str">
        <f>+VLOOKUP(A187,[1]!таблЦены[#Data],4,0)</f>
        <v>С16/20</v>
      </c>
      <c r="C187" s="14" t="str">
        <f>+VLOOKUP(A187,[1]!таблЦены[#Data],5,0)</f>
        <v>1.225-2, в.12</v>
      </c>
      <c r="D187" s="15" t="str">
        <f>+VLOOKUP(A187,[1]!таблЦены[#Data],2,0)</f>
        <v>м3</v>
      </c>
      <c r="E187" s="15">
        <f>+VLOOKUP(A187,[1]!таблЦены[#Data],3,0)</f>
        <v>0.05</v>
      </c>
      <c r="F187" s="16" t="s">
        <v>915</v>
      </c>
      <c r="G187" s="37">
        <f t="shared" ref="G187:G192" si="18">F187/1.05</f>
        <v>413.37142857142857</v>
      </c>
      <c r="H187" s="5"/>
      <c r="I187" s="13" t="s">
        <v>337</v>
      </c>
      <c r="J187" s="28"/>
      <c r="K187" s="14" t="str">
        <f>+VLOOKUP(I187,[1]!таблЦены[#Data],5,0)</f>
        <v>ШИФР 0.312</v>
      </c>
      <c r="L187" s="15" t="str">
        <f>+VLOOKUP(I187,[1]!таблЦены[#Data],2,0)</f>
        <v>м3</v>
      </c>
      <c r="M187" s="15">
        <f>+VLOOKUP(I187,[1]!таблЦены[#Data],3,0)</f>
        <v>1.214</v>
      </c>
      <c r="N187" s="39" t="s">
        <v>916</v>
      </c>
      <c r="O187" s="37">
        <f t="shared" si="14"/>
        <v>4211.7047619047617</v>
      </c>
    </row>
    <row r="188" spans="1:15" x14ac:dyDescent="0.25">
      <c r="A188" s="13" t="s">
        <v>338</v>
      </c>
      <c r="B188" s="9" t="str">
        <f>+VLOOKUP(A188,[1]!таблЦены[#Data],4,0)</f>
        <v>С16/20</v>
      </c>
      <c r="C188" s="14" t="str">
        <f>+VLOOKUP(A188,[1]!таблЦены[#Data],5,0)</f>
        <v>1.225-2, в.12</v>
      </c>
      <c r="D188" s="15" t="str">
        <f>+VLOOKUP(A188,[1]!таблЦены[#Data],2,0)</f>
        <v>м3</v>
      </c>
      <c r="E188" s="15">
        <f>+VLOOKUP(A188,[1]!таблЦены[#Data],3,0)</f>
        <v>0.02</v>
      </c>
      <c r="F188" s="16" t="s">
        <v>917</v>
      </c>
      <c r="G188" s="37">
        <f t="shared" si="18"/>
        <v>233.31428571428569</v>
      </c>
      <c r="H188" s="5"/>
      <c r="I188" s="13" t="s">
        <v>339</v>
      </c>
      <c r="J188" s="28"/>
      <c r="K188" s="14" t="str">
        <f>+VLOOKUP(I188,[1]!таблЦены[#Data],5,0)</f>
        <v>ШИФР 0.312</v>
      </c>
      <c r="L188" s="15" t="str">
        <f>+VLOOKUP(I188,[1]!таблЦены[#Data],2,0)</f>
        <v>м3</v>
      </c>
      <c r="M188" s="15">
        <f>+VLOOKUP(I188,[1]!таблЦены[#Data],3,0)</f>
        <v>1.5309999999999999</v>
      </c>
      <c r="N188" s="39" t="s">
        <v>918</v>
      </c>
      <c r="O188" s="37">
        <f t="shared" si="14"/>
        <v>5455.7619047619046</v>
      </c>
    </row>
    <row r="189" spans="1:15" x14ac:dyDescent="0.25">
      <c r="A189" s="13" t="s">
        <v>340</v>
      </c>
      <c r="B189" s="9" t="str">
        <f>+VLOOKUP(A189,[1]!таблЦены[#Data],4,0)</f>
        <v>С16/20</v>
      </c>
      <c r="C189" s="14" t="str">
        <f>+VLOOKUP(A189,[1]!таблЦены[#Data],5,0)</f>
        <v>1.225-2, в.12</v>
      </c>
      <c r="D189" s="15" t="str">
        <f>+VLOOKUP(A189,[1]!таблЦены[#Data],2,0)</f>
        <v>м3</v>
      </c>
      <c r="E189" s="15">
        <f>+VLOOKUP(A189,[1]!таблЦены[#Data],3,0)</f>
        <v>0.03</v>
      </c>
      <c r="F189" s="16" t="s">
        <v>919</v>
      </c>
      <c r="G189" s="37">
        <f t="shared" si="18"/>
        <v>291.3047619047619</v>
      </c>
      <c r="H189" s="5"/>
      <c r="I189" s="13" t="s">
        <v>341</v>
      </c>
      <c r="J189" s="28"/>
      <c r="K189" s="14" t="str">
        <f>+VLOOKUP(I189,[1]!таблЦены[#Data],5,0)</f>
        <v>ШИФР 0.312</v>
      </c>
      <c r="L189" s="15" t="str">
        <f>+VLOOKUP(I189,[1]!таблЦены[#Data],2,0)</f>
        <v>м3</v>
      </c>
      <c r="M189" s="15">
        <f>+VLOOKUP(I189,[1]!таблЦены[#Data],3,0)</f>
        <v>0.61399999999999999</v>
      </c>
      <c r="N189" s="39" t="s">
        <v>920</v>
      </c>
      <c r="O189" s="37">
        <f t="shared" si="14"/>
        <v>2462.3809523809523</v>
      </c>
    </row>
    <row r="190" spans="1:15" x14ac:dyDescent="0.25">
      <c r="A190" s="13" t="s">
        <v>342</v>
      </c>
      <c r="B190" s="9" t="str">
        <f>+VLOOKUP(A190,[1]!таблЦены[#Data],4,0)</f>
        <v>С16/20</v>
      </c>
      <c r="C190" s="14" t="str">
        <f>+VLOOKUP(A190,[1]!таблЦены[#Data],5,0)</f>
        <v>1.225-2, в.12</v>
      </c>
      <c r="D190" s="15" t="str">
        <f>+VLOOKUP(A190,[1]!таблЦены[#Data],2,0)</f>
        <v>м3</v>
      </c>
      <c r="E190" s="15">
        <f>+VLOOKUP(A190,[1]!таблЦены[#Data],3,0)</f>
        <v>0.04</v>
      </c>
      <c r="F190" s="16" t="s">
        <v>921</v>
      </c>
      <c r="G190" s="37">
        <f t="shared" si="18"/>
        <v>333.62857142857143</v>
      </c>
      <c r="H190" s="5"/>
      <c r="I190" s="13" t="s">
        <v>343</v>
      </c>
      <c r="J190" s="28"/>
      <c r="K190" s="14" t="str">
        <f>+VLOOKUP(I190,[1]!таблЦены[#Data],5,0)</f>
        <v>ШИФР 0.312</v>
      </c>
      <c r="L190" s="15" t="str">
        <f>+VLOOKUP(I190,[1]!таблЦены[#Data],2,0)</f>
        <v>м3</v>
      </c>
      <c r="M190" s="15">
        <f>+VLOOKUP(I190,[1]!таблЦены[#Data],3,0)</f>
        <v>1.29</v>
      </c>
      <c r="N190" s="39" t="s">
        <v>922</v>
      </c>
      <c r="O190" s="37">
        <f t="shared" si="14"/>
        <v>4448.9047619047624</v>
      </c>
    </row>
    <row r="191" spans="1:15" x14ac:dyDescent="0.25">
      <c r="A191" s="13" t="s">
        <v>344</v>
      </c>
      <c r="B191" s="9" t="str">
        <f>+VLOOKUP(A191,[1]!таблЦены[#Data],4,0)</f>
        <v>С16/20</v>
      </c>
      <c r="C191" s="14" t="str">
        <f>+VLOOKUP(A191,[1]!таблЦены[#Data],5,0)</f>
        <v>1.869.1-1</v>
      </c>
      <c r="D191" s="15" t="str">
        <f>+VLOOKUP(A191,[1]!таблЦены[#Data],2,0)</f>
        <v>м3</v>
      </c>
      <c r="E191" s="15">
        <f>+VLOOKUP(A191,[1]!таблЦены[#Data],3,0)</f>
        <v>1.2999999999999999E-2</v>
      </c>
      <c r="F191" s="16" t="s">
        <v>923</v>
      </c>
      <c r="G191" s="37">
        <f t="shared" si="18"/>
        <v>490.84761904761899</v>
      </c>
      <c r="H191" s="5"/>
      <c r="I191" s="13" t="s">
        <v>345</v>
      </c>
      <c r="J191" s="28"/>
      <c r="K191" s="14" t="str">
        <f>+VLOOKUP(I191,[1]!таблЦены[#Data],5,0)</f>
        <v>ШИФР 0.312</v>
      </c>
      <c r="L191" s="15" t="str">
        <f>+VLOOKUP(I191,[1]!таблЦены[#Data],2,0)</f>
        <v>м3</v>
      </c>
      <c r="M191" s="15">
        <f>+VLOOKUP(I191,[1]!таблЦены[#Data],3,0)</f>
        <v>1.627</v>
      </c>
      <c r="N191" s="39" t="s">
        <v>924</v>
      </c>
      <c r="O191" s="37">
        <f t="shared" si="14"/>
        <v>5737.8761904761905</v>
      </c>
    </row>
    <row r="192" spans="1:15" x14ac:dyDescent="0.25">
      <c r="A192" s="23" t="s">
        <v>346</v>
      </c>
      <c r="B192" s="24" t="str">
        <f>+VLOOKUP(A192,[1]!таблЦены[#Data],4,0)</f>
        <v>С16/20</v>
      </c>
      <c r="C192" s="25" t="str">
        <f>+VLOOKUP(A192,[1]!таблЦены[#Data],5,0)</f>
        <v>3.006.1-2/87, в.2,4</v>
      </c>
      <c r="D192" s="26" t="str">
        <f>+VLOOKUP(A192,[1]!таблЦены[#Data],2,0)</f>
        <v>м3</v>
      </c>
      <c r="E192" s="26">
        <f>+VLOOKUP(A192,[1]!таблЦены[#Data],3,0)</f>
        <v>5.0000000000000001E-3</v>
      </c>
      <c r="F192" s="27" t="s">
        <v>925</v>
      </c>
      <c r="G192" s="37">
        <f t="shared" si="18"/>
        <v>99.723809523809507</v>
      </c>
      <c r="H192" s="5"/>
      <c r="I192" s="13" t="s">
        <v>347</v>
      </c>
      <c r="J192" s="28"/>
      <c r="K192" s="14" t="str">
        <f>+VLOOKUP(I192,[1]!таблЦены[#Data],5,0)</f>
        <v>ШИФР 0.312</v>
      </c>
      <c r="L192" s="15" t="str">
        <f>+VLOOKUP(I192,[1]!таблЦены[#Data],2,0)</f>
        <v>м3</v>
      </c>
      <c r="M192" s="15">
        <f>+VLOOKUP(I192,[1]!таблЦены[#Data],3,0)</f>
        <v>0.622</v>
      </c>
      <c r="N192" s="39" t="s">
        <v>926</v>
      </c>
      <c r="O192" s="37">
        <f t="shared" si="14"/>
        <v>2495.3238095238094</v>
      </c>
    </row>
    <row r="193" spans="1:15" x14ac:dyDescent="0.25">
      <c r="A193" s="92" t="str">
        <f>VLOOKUP(A194,[1]!таблЦены[#Data],13,0)&amp;" (цены с "&amp;TEXT(VLOOKUP(A194,[1]!таблЦены[#Data],6,0),"ДД.ММ.ГГГГ")&amp;")"</f>
        <v>Кольца колодцев (цены с 01.10.2017)</v>
      </c>
      <c r="B193" s="92"/>
      <c r="C193" s="92"/>
      <c r="D193" s="92"/>
      <c r="E193" s="92"/>
      <c r="F193" s="92"/>
      <c r="G193" s="19"/>
      <c r="H193" s="5"/>
      <c r="I193" s="13" t="s">
        <v>348</v>
      </c>
      <c r="J193" s="28"/>
      <c r="K193" s="14" t="str">
        <f>+VLOOKUP(I193,[1]!таблЦены[#Data],5,0)</f>
        <v>ШИФР 0.312</v>
      </c>
      <c r="L193" s="15" t="str">
        <f>+VLOOKUP(I193,[1]!таблЦены[#Data],2,0)</f>
        <v>м3</v>
      </c>
      <c r="M193" s="15">
        <f>+VLOOKUP(I193,[1]!таблЦены[#Data],3,0)</f>
        <v>1.3080000000000001</v>
      </c>
      <c r="N193" s="39" t="s">
        <v>927</v>
      </c>
      <c r="O193" s="37">
        <f t="shared" si="14"/>
        <v>4510.9809523809517</v>
      </c>
    </row>
    <row r="194" spans="1:15" x14ac:dyDescent="0.25">
      <c r="A194" s="8" t="s">
        <v>349</v>
      </c>
      <c r="B194" s="21" t="str">
        <f>+VLOOKUP(A194,[1]!таблЦены[#Data],4,0)</f>
        <v>C16/20</v>
      </c>
      <c r="C194" s="10" t="str">
        <f>+VLOOKUP(A194,[1]!таблЦены[#Data],5,0)</f>
        <v>95-162-КЖ</v>
      </c>
      <c r="D194" s="11" t="str">
        <f>+VLOOKUP(A194,[1]!таблЦены[#Data],2,0)</f>
        <v>м3</v>
      </c>
      <c r="E194" s="11">
        <f>+VLOOKUP(A194,[1]!таблЦены[#Data],3,0)</f>
        <v>0.02</v>
      </c>
      <c r="F194" s="12" t="s">
        <v>928</v>
      </c>
      <c r="G194" s="37">
        <f>F194/1.05</f>
        <v>317.48571428571427</v>
      </c>
      <c r="H194" s="5"/>
      <c r="I194" s="13" t="s">
        <v>350</v>
      </c>
      <c r="J194" s="28"/>
      <c r="K194" s="14" t="str">
        <f>+VLOOKUP(I194,[1]!таблЦены[#Data],5,0)</f>
        <v>ШИФР 0.312</v>
      </c>
      <c r="L194" s="15" t="str">
        <f>+VLOOKUP(I194,[1]!таблЦены[#Data],2,0)</f>
        <v>м3</v>
      </c>
      <c r="M194" s="15">
        <f>+VLOOKUP(I194,[1]!таблЦены[#Data],3,0)</f>
        <v>1.647</v>
      </c>
      <c r="N194" s="39" t="s">
        <v>929</v>
      </c>
      <c r="O194" s="37">
        <f t="shared" si="14"/>
        <v>5812.9714285714281</v>
      </c>
    </row>
    <row r="195" spans="1:15" x14ac:dyDescent="0.25">
      <c r="A195" s="13" t="s">
        <v>351</v>
      </c>
      <c r="B195" s="9" t="str">
        <f>+VLOOKUP(A195,[1]!таблЦены[#Data],4,0)</f>
        <v>C16/20</v>
      </c>
      <c r="C195" s="14" t="str">
        <f>+VLOOKUP(A195,[1]!таблЦены[#Data],5,0)</f>
        <v>95-162-КЖ</v>
      </c>
      <c r="D195" s="15" t="str">
        <f>+VLOOKUP(A195,[1]!таблЦены[#Data],2,0)</f>
        <v>м3</v>
      </c>
      <c r="E195" s="15">
        <f>+VLOOKUP(A195,[1]!таблЦены[#Data],3,0)</f>
        <v>4.9000000000000002E-2</v>
      </c>
      <c r="F195" s="16" t="s">
        <v>930</v>
      </c>
      <c r="G195" s="37">
        <f t="shared" ref="G195:G207" si="19">F195/1.05</f>
        <v>449.71428571428567</v>
      </c>
      <c r="H195" s="5"/>
      <c r="I195" s="13" t="s">
        <v>352</v>
      </c>
      <c r="J195" s="28"/>
      <c r="K195" s="14" t="str">
        <f>+VLOOKUP(I195,[1]!таблЦены[#Data],5,0)</f>
        <v>ШИФР 0.312</v>
      </c>
      <c r="L195" s="15" t="str">
        <f>+VLOOKUP(I195,[1]!таблЦены[#Data],2,0)</f>
        <v>м3</v>
      </c>
      <c r="M195" s="15">
        <f>+VLOOKUP(I195,[1]!таблЦены[#Data],3,0)</f>
        <v>1.647</v>
      </c>
      <c r="N195" s="39" t="s">
        <v>931</v>
      </c>
      <c r="O195" s="37">
        <f t="shared" si="14"/>
        <v>6468.5999999999995</v>
      </c>
    </row>
    <row r="196" spans="1:15" x14ac:dyDescent="0.25">
      <c r="A196" s="13" t="s">
        <v>353</v>
      </c>
      <c r="B196" s="9" t="str">
        <f>+VLOOKUP(A196,[1]!таблЦены[#Data],4,0)</f>
        <v>C20/25</v>
      </c>
      <c r="C196" s="14" t="str">
        <f>+VLOOKUP(A196,[1]!таблЦены[#Data],5,0)</f>
        <v>95-162-КЖ</v>
      </c>
      <c r="D196" s="15" t="str">
        <f>+VLOOKUP(A196,[1]!таблЦены[#Data],2,0)</f>
        <v>м3</v>
      </c>
      <c r="E196" s="15">
        <f>+VLOOKUP(A196,[1]!таблЦены[#Data],3,0)</f>
        <v>0.15</v>
      </c>
      <c r="F196" s="16" t="s">
        <v>932</v>
      </c>
      <c r="G196" s="37">
        <f t="shared" si="19"/>
        <v>1101.6571428571428</v>
      </c>
      <c r="H196" s="5"/>
      <c r="I196" s="13" t="s">
        <v>354</v>
      </c>
      <c r="J196" s="28"/>
      <c r="K196" s="14" t="str">
        <f>+VLOOKUP(I196,[1]!таблЦены[#Data],5,0)</f>
        <v>ШИФР 0.312</v>
      </c>
      <c r="L196" s="15" t="str">
        <f>+VLOOKUP(I196,[1]!таблЦены[#Data],2,0)</f>
        <v>м3</v>
      </c>
      <c r="M196" s="15">
        <f>+VLOOKUP(I196,[1]!таблЦены[#Data],3,0)</f>
        <v>0.63500000000000001</v>
      </c>
      <c r="N196" s="39" t="s">
        <v>933</v>
      </c>
      <c r="O196" s="37">
        <f t="shared" si="14"/>
        <v>2548.7142857142858</v>
      </c>
    </row>
    <row r="197" spans="1:15" x14ac:dyDescent="0.25">
      <c r="A197" s="13" t="s">
        <v>355</v>
      </c>
      <c r="B197" s="9" t="str">
        <f>+VLOOKUP(A197,[1]!таблЦены[#Data],4,0)</f>
        <v>C20/25</v>
      </c>
      <c r="C197" s="14" t="str">
        <f>+VLOOKUP(A197,[1]!таблЦены[#Data],5,0)</f>
        <v>95-162-КЖ</v>
      </c>
      <c r="D197" s="15" t="str">
        <f>+VLOOKUP(A197,[1]!таблЦены[#Data],2,0)</f>
        <v>м3</v>
      </c>
      <c r="E197" s="15">
        <f>+VLOOKUP(A197,[1]!таблЦены[#Data],3,0)</f>
        <v>0.24099999999999999</v>
      </c>
      <c r="F197" s="16" t="s">
        <v>934</v>
      </c>
      <c r="G197" s="37">
        <f t="shared" si="19"/>
        <v>1511.4571428571428</v>
      </c>
      <c r="H197" s="5"/>
      <c r="I197" s="13" t="s">
        <v>356</v>
      </c>
      <c r="J197" s="28"/>
      <c r="K197" s="14" t="str">
        <f>+VLOOKUP(I197,[1]!таблЦены[#Data],5,0)</f>
        <v>ШИФР 0.312</v>
      </c>
      <c r="L197" s="15" t="str">
        <f>+VLOOKUP(I197,[1]!таблЦены[#Data],2,0)</f>
        <v>м3</v>
      </c>
      <c r="M197" s="15">
        <f>+VLOOKUP(I197,[1]!таблЦены[#Data],3,0)</f>
        <v>1.3360000000000001</v>
      </c>
      <c r="N197" s="39" t="s">
        <v>935</v>
      </c>
      <c r="O197" s="37">
        <f t="shared" si="14"/>
        <v>4605.6952380952371</v>
      </c>
    </row>
    <row r="198" spans="1:15" x14ac:dyDescent="0.25">
      <c r="A198" s="13" t="s">
        <v>357</v>
      </c>
      <c r="B198" s="9" t="str">
        <f>+VLOOKUP(A198,[1]!таблЦены[#Data],4,0)</f>
        <v>C16/20</v>
      </c>
      <c r="C198" s="14" t="str">
        <f>+VLOOKUP(A198,[1]!таблЦены[#Data],5,0)</f>
        <v>95-162-КЖ</v>
      </c>
      <c r="D198" s="15" t="str">
        <f>+VLOOKUP(A198,[1]!таблЦены[#Data],2,0)</f>
        <v>м3</v>
      </c>
      <c r="E198" s="15">
        <f>+VLOOKUP(A198,[1]!таблЦены[#Data],3,0)</f>
        <v>0.39900000000000002</v>
      </c>
      <c r="F198" s="16" t="s">
        <v>936</v>
      </c>
      <c r="G198" s="37">
        <f t="shared" si="19"/>
        <v>2389.9904761904759</v>
      </c>
      <c r="H198" s="5"/>
      <c r="I198" s="13" t="s">
        <v>358</v>
      </c>
      <c r="J198" s="28"/>
      <c r="K198" s="14" t="str">
        <f>+VLOOKUP(I198,[1]!таблЦены[#Data],5,0)</f>
        <v>ШИФР 0.312</v>
      </c>
      <c r="L198" s="15" t="str">
        <f>+VLOOKUP(I198,[1]!таблЦены[#Data],2,0)</f>
        <v>м3</v>
      </c>
      <c r="M198" s="15">
        <f>+VLOOKUP(I198,[1]!таблЦены[#Data],3,0)</f>
        <v>1.6830000000000001</v>
      </c>
      <c r="N198" s="39" t="s">
        <v>937</v>
      </c>
      <c r="O198" s="37">
        <f t="shared" si="14"/>
        <v>5936.7714285714283</v>
      </c>
    </row>
    <row r="199" spans="1:15" x14ac:dyDescent="0.25">
      <c r="A199" s="23" t="s">
        <v>359</v>
      </c>
      <c r="B199" s="24" t="str">
        <f>+VLOOKUP(A199,[1]!таблЦены[#Data],4,0)</f>
        <v>C16/20</v>
      </c>
      <c r="C199" s="25" t="str">
        <f>+VLOOKUP(A199,[1]!таблЦены[#Data],5,0)</f>
        <v>95-162-КЖ</v>
      </c>
      <c r="D199" s="26" t="str">
        <f>+VLOOKUP(A199,[1]!таблЦены[#Data],2,0)</f>
        <v>м3</v>
      </c>
      <c r="E199" s="26">
        <f>+VLOOKUP(A199,[1]!таблЦены[#Data],3,0)</f>
        <v>0.58599999999999997</v>
      </c>
      <c r="F199" s="27" t="s">
        <v>938</v>
      </c>
      <c r="G199" s="37">
        <f t="shared" si="19"/>
        <v>3305.1047619047617</v>
      </c>
      <c r="H199" s="5"/>
      <c r="I199" s="13" t="s">
        <v>360</v>
      </c>
      <c r="J199" s="28"/>
      <c r="K199" s="14" t="str">
        <f>+VLOOKUP(I199,[1]!таблЦены[#Data],5,0)</f>
        <v>ШИФР 0.312</v>
      </c>
      <c r="L199" s="15" t="str">
        <f>+VLOOKUP(I199,[1]!таблЦены[#Data],2,0)</f>
        <v>м3</v>
      </c>
      <c r="M199" s="15">
        <f>+VLOOKUP(I199,[1]!таблЦены[#Data],3,0)</f>
        <v>0.65</v>
      </c>
      <c r="N199" s="39" t="s">
        <v>939</v>
      </c>
      <c r="O199" s="37">
        <f t="shared" si="14"/>
        <v>2607.6571428571428</v>
      </c>
    </row>
    <row r="200" spans="1:15" x14ac:dyDescent="0.25">
      <c r="A200" s="92" t="str">
        <f>VLOOKUP(A201,[1]!таблЦены[#Data],13,0)&amp;" (цены с "&amp;TEXT(VLOOKUP(A201,[1]!таблЦены[#Data],6,0),"ДД.ММ.ГГГГ")&amp;")"</f>
        <v>Плиты днищ колодцев (цены с 01.10.2017)</v>
      </c>
      <c r="B200" s="92"/>
      <c r="C200" s="92"/>
      <c r="D200" s="92"/>
      <c r="E200" s="92"/>
      <c r="F200" s="92"/>
      <c r="G200" s="19"/>
      <c r="H200" s="5"/>
      <c r="I200" s="13" t="s">
        <v>361</v>
      </c>
      <c r="J200" s="28"/>
      <c r="K200" s="14" t="str">
        <f>+VLOOKUP(I200,[1]!таблЦены[#Data],5,0)</f>
        <v>ШИФР 0.312</v>
      </c>
      <c r="L200" s="15" t="str">
        <f>+VLOOKUP(I200,[1]!таблЦены[#Data],2,0)</f>
        <v>м3</v>
      </c>
      <c r="M200" s="15">
        <f>+VLOOKUP(I200,[1]!таблЦены[#Data],3,0)</f>
        <v>1.3660000000000001</v>
      </c>
      <c r="N200" s="39" t="s">
        <v>940</v>
      </c>
      <c r="O200" s="37">
        <f t="shared" si="14"/>
        <v>4711.390476190476</v>
      </c>
    </row>
    <row r="201" spans="1:15" x14ac:dyDescent="0.25">
      <c r="A201" s="8" t="s">
        <v>362</v>
      </c>
      <c r="B201" s="21" t="str">
        <f>+VLOOKUP(A201,[1]!таблЦены[#Data],4,0)</f>
        <v>C16/20</v>
      </c>
      <c r="C201" s="10" t="str">
        <f>+VLOOKUP(A201,[1]!таблЦены[#Data],5,0)</f>
        <v>Шифр 95-162-КЖ</v>
      </c>
      <c r="D201" s="11" t="str">
        <f>+VLOOKUP(A201,[1]!таблЦены[#Data],2,0)</f>
        <v>м3</v>
      </c>
      <c r="E201" s="11">
        <f>+VLOOKUP(A201,[1]!таблЦены[#Data],3,0)</f>
        <v>0.17599999999999999</v>
      </c>
      <c r="F201" s="12" t="s">
        <v>941</v>
      </c>
      <c r="G201" s="37">
        <f t="shared" si="19"/>
        <v>1505.6761904761904</v>
      </c>
      <c r="H201" s="5"/>
      <c r="I201" s="13" t="s">
        <v>363</v>
      </c>
      <c r="J201" s="28"/>
      <c r="K201" s="14" t="str">
        <f>+VLOOKUP(I201,[1]!таблЦены[#Data],5,0)</f>
        <v>ШИФР 0.312</v>
      </c>
      <c r="L201" s="15" t="str">
        <f>+VLOOKUP(I201,[1]!таблЦены[#Data],2,0)</f>
        <v>м3</v>
      </c>
      <c r="M201" s="15">
        <f>+VLOOKUP(I201,[1]!таблЦены[#Data],3,0)</f>
        <v>1.7230000000000001</v>
      </c>
      <c r="N201" s="39" t="s">
        <v>942</v>
      </c>
      <c r="O201" s="37">
        <f t="shared" si="14"/>
        <v>6081.6857142857143</v>
      </c>
    </row>
    <row r="202" spans="1:15" x14ac:dyDescent="0.25">
      <c r="A202" s="8" t="s">
        <v>364</v>
      </c>
      <c r="B202" s="9" t="str">
        <f>+VLOOKUP(A202,[1]!таблЦены[#Data],4,0)</f>
        <v>C16/20</v>
      </c>
      <c r="C202" s="14" t="str">
        <f>+VLOOKUP(A202,[1]!таблЦены[#Data],5,0)</f>
        <v>Шифр 95-162-КЖ</v>
      </c>
      <c r="D202" s="15" t="str">
        <f>+VLOOKUP(A202,[1]!таблЦены[#Data],2,0)</f>
        <v>м3</v>
      </c>
      <c r="E202" s="15">
        <f>+VLOOKUP(A202,[1]!таблЦены[#Data],3,0)</f>
        <v>0.374</v>
      </c>
      <c r="F202" s="16" t="s">
        <v>943</v>
      </c>
      <c r="G202" s="37">
        <f t="shared" si="19"/>
        <v>3153.3142857142857</v>
      </c>
      <c r="H202" s="5"/>
      <c r="I202" s="13" t="s">
        <v>365</v>
      </c>
      <c r="J202" s="28"/>
      <c r="K202" s="14" t="str">
        <f>+VLOOKUP(I202,[1]!таблЦены[#Data],5,0)</f>
        <v>ШИФР 0.312</v>
      </c>
      <c r="L202" s="15" t="str">
        <f>+VLOOKUP(I202,[1]!таблЦены[#Data],2,0)</f>
        <v>м3</v>
      </c>
      <c r="M202" s="15">
        <f>+VLOOKUP(I202,[1]!таблЦены[#Data],3,0)</f>
        <v>0.68200000000000005</v>
      </c>
      <c r="N202" s="39" t="s">
        <v>944</v>
      </c>
      <c r="O202" s="37">
        <f t="shared" si="14"/>
        <v>2738.2952380952379</v>
      </c>
    </row>
    <row r="203" spans="1:15" x14ac:dyDescent="0.25">
      <c r="A203" s="8" t="s">
        <v>366</v>
      </c>
      <c r="B203" s="24" t="str">
        <f>+VLOOKUP(A203,[1]!таблЦены[#Data],4,0)</f>
        <v>C16/20</v>
      </c>
      <c r="C203" s="25" t="str">
        <f>+VLOOKUP(A203,[1]!таблЦены[#Data],5,0)</f>
        <v>Шифр 95-162-КЖ</v>
      </c>
      <c r="D203" s="26" t="str">
        <f>+VLOOKUP(A203,[1]!таблЦены[#Data],2,0)</f>
        <v>м3</v>
      </c>
      <c r="E203" s="26">
        <f>+VLOOKUP(A203,[1]!таблЦены[#Data],3,0)</f>
        <v>0.58099999999999996</v>
      </c>
      <c r="F203" s="27" t="s">
        <v>945</v>
      </c>
      <c r="G203" s="37">
        <f t="shared" si="19"/>
        <v>5675.8666666666659</v>
      </c>
      <c r="H203" s="5"/>
      <c r="I203" s="13" t="s">
        <v>367</v>
      </c>
      <c r="J203" s="28"/>
      <c r="K203" s="14" t="str">
        <f>+VLOOKUP(I203,[1]!таблЦены[#Data],5,0)</f>
        <v>ШИФР 0.312</v>
      </c>
      <c r="L203" s="15" t="str">
        <f>+VLOOKUP(I203,[1]!таблЦены[#Data],2,0)</f>
        <v>м3</v>
      </c>
      <c r="M203" s="15">
        <f>+VLOOKUP(I203,[1]!таблЦены[#Data],3,0)</f>
        <v>1.4350000000000001</v>
      </c>
      <c r="N203" s="39" t="s">
        <v>946</v>
      </c>
      <c r="O203" s="37">
        <f t="shared" si="14"/>
        <v>4947.7809523809519</v>
      </c>
    </row>
    <row r="204" spans="1:15" x14ac:dyDescent="0.25">
      <c r="A204" s="92" t="str">
        <f>VLOOKUP(A205,[1]!таблЦены[#Data],13,0)&amp;" (цены с "&amp;TEXT(VLOOKUP(A205,[1]!таблЦены[#Data],6,0),"ДД.ММ.ГГГГ")&amp;")"</f>
        <v>Плиты перекрытий колодцев (цены с 01.10.2017)</v>
      </c>
      <c r="B204" s="92"/>
      <c r="C204" s="92"/>
      <c r="D204" s="92"/>
      <c r="E204" s="92"/>
      <c r="F204" s="92"/>
      <c r="G204" s="19"/>
      <c r="H204" s="5"/>
      <c r="I204" s="13" t="s">
        <v>368</v>
      </c>
      <c r="J204" s="28"/>
      <c r="K204" s="14" t="str">
        <f>+VLOOKUP(I204,[1]!таблЦены[#Data],5,0)</f>
        <v>ШИФР 0.312</v>
      </c>
      <c r="L204" s="15" t="str">
        <f>+VLOOKUP(I204,[1]!таблЦены[#Data],2,0)</f>
        <v>м3</v>
      </c>
      <c r="M204" s="15">
        <f>+VLOOKUP(I204,[1]!таблЦены[#Data],3,0)</f>
        <v>1.8089999999999999</v>
      </c>
      <c r="N204" s="39" t="s">
        <v>947</v>
      </c>
      <c r="O204" s="37">
        <f t="shared" si="14"/>
        <v>6380.7333333333336</v>
      </c>
    </row>
    <row r="205" spans="1:15" x14ac:dyDescent="0.25">
      <c r="A205" s="8" t="s">
        <v>369</v>
      </c>
      <c r="B205" s="21" t="str">
        <f>+VLOOKUP(A205,[1]!таблЦены[#Data],4,0)</f>
        <v>C16/20</v>
      </c>
      <c r="C205" s="10" t="str">
        <f>+VLOOKUP(A205,[1]!таблЦены[#Data],5,0)</f>
        <v>Шифр 95-162-КЖ</v>
      </c>
      <c r="D205" s="11" t="str">
        <f>+VLOOKUP(A205,[1]!таблЦены[#Data],2,0)</f>
        <v>м3</v>
      </c>
      <c r="E205" s="11">
        <f>+VLOOKUP(A205,[1]!таблЦены[#Data],3,0)</f>
        <v>0.1</v>
      </c>
      <c r="F205" s="12" t="s">
        <v>948</v>
      </c>
      <c r="G205" s="37">
        <f t="shared" si="19"/>
        <v>895.66666666666663</v>
      </c>
      <c r="H205" s="5"/>
      <c r="I205" s="13" t="s">
        <v>370</v>
      </c>
      <c r="J205" s="28"/>
      <c r="K205" s="14" t="str">
        <f>+VLOOKUP(I205,[1]!таблЦены[#Data],5,0)</f>
        <v>ШИФР 0.312</v>
      </c>
      <c r="L205" s="15" t="str">
        <f>+VLOOKUP(I205,[1]!таблЦены[#Data],2,0)</f>
        <v>м3</v>
      </c>
      <c r="M205" s="15">
        <f>+VLOOKUP(I205,[1]!таблЦены[#Data],3,0)</f>
        <v>0.69</v>
      </c>
      <c r="N205" s="39" t="s">
        <v>949</v>
      </c>
      <c r="O205" s="37">
        <f t="shared" si="14"/>
        <v>2758.3714285714286</v>
      </c>
    </row>
    <row r="206" spans="1:15" x14ac:dyDescent="0.25">
      <c r="A206" s="8" t="s">
        <v>371</v>
      </c>
      <c r="B206" s="9" t="str">
        <f>+VLOOKUP(A206,[1]!таблЦены[#Data],4,0)</f>
        <v>C16/20</v>
      </c>
      <c r="C206" s="14" t="str">
        <f>+VLOOKUP(A206,[1]!таблЦены[#Data],5,0)</f>
        <v>Шифр 95-162-КЖ</v>
      </c>
      <c r="D206" s="15" t="str">
        <f>+VLOOKUP(A206,[1]!таблЦены[#Data],2,0)</f>
        <v>м3</v>
      </c>
      <c r="E206" s="15">
        <f>+VLOOKUP(A206,[1]!таблЦены[#Data],3,0)</f>
        <v>0.27200000000000002</v>
      </c>
      <c r="F206" s="16" t="s">
        <v>950</v>
      </c>
      <c r="G206" s="37">
        <f t="shared" si="19"/>
        <v>2603.5238095238092</v>
      </c>
      <c r="H206" s="5"/>
      <c r="I206" s="13" t="s">
        <v>372</v>
      </c>
      <c r="J206" s="28"/>
      <c r="K206" s="14" t="str">
        <f>+VLOOKUP(I206,[1]!таблЦены[#Data],5,0)</f>
        <v>ШИФР 0.312</v>
      </c>
      <c r="L206" s="15" t="str">
        <f>+VLOOKUP(I206,[1]!таблЦены[#Data],2,0)</f>
        <v>м3</v>
      </c>
      <c r="M206" s="15">
        <f>+VLOOKUP(I206,[1]!таблЦены[#Data],3,0)</f>
        <v>1.4430000000000001</v>
      </c>
      <c r="N206" s="39" t="s">
        <v>951</v>
      </c>
      <c r="O206" s="37">
        <f t="shared" si="14"/>
        <v>4974.9619047619044</v>
      </c>
    </row>
    <row r="207" spans="1:15" x14ac:dyDescent="0.25">
      <c r="A207" s="8" t="s">
        <v>373</v>
      </c>
      <c r="B207" s="24" t="str">
        <f>+VLOOKUP(A207,[1]!таблЦены[#Data],4,0)</f>
        <v>C16/20</v>
      </c>
      <c r="C207" s="25" t="str">
        <f>+VLOOKUP(A207,[1]!таблЦены[#Data],5,0)</f>
        <v>Шифр 95-162-КЖ</v>
      </c>
      <c r="D207" s="26" t="str">
        <f>+VLOOKUP(A207,[1]!таблЦены[#Data],2,0)</f>
        <v>м3</v>
      </c>
      <c r="E207" s="26">
        <f>+VLOOKUP(A207,[1]!таблЦены[#Data],3,0)</f>
        <v>0.54100000000000004</v>
      </c>
      <c r="F207" s="27" t="s">
        <v>952</v>
      </c>
      <c r="G207" s="37">
        <f t="shared" si="19"/>
        <v>4530.4571428571426</v>
      </c>
      <c r="H207" s="5"/>
      <c r="I207" s="13" t="s">
        <v>374</v>
      </c>
      <c r="J207" s="28"/>
      <c r="K207" s="14" t="str">
        <f>+VLOOKUP(I207,[1]!таблЦены[#Data],5,0)</f>
        <v>ШИФР 0.312</v>
      </c>
      <c r="L207" s="15" t="str">
        <f>+VLOOKUP(I207,[1]!таблЦены[#Data],2,0)</f>
        <v>м3</v>
      </c>
      <c r="M207" s="15">
        <f>+VLOOKUP(I207,[1]!таблЦены[#Data],3,0)</f>
        <v>1.8180000000000001</v>
      </c>
      <c r="N207" s="39" t="s">
        <v>953</v>
      </c>
      <c r="O207" s="37">
        <f t="shared" si="14"/>
        <v>6412.4761904761908</v>
      </c>
    </row>
    <row r="208" spans="1:15" x14ac:dyDescent="0.25">
      <c r="A208" s="92" t="str">
        <f>VLOOKUP(A209,[1]!таблЦены[#Data],13,0)&amp;" (цены с "&amp;TEXT(VLOOKUP(A209,[1]!таблЦены[#Data],6,0),"ДД.ММ.ГГГГ")&amp;")"</f>
        <v>Фундаментные блоки (цены с 11.08.2017)</v>
      </c>
      <c r="B208" s="92"/>
      <c r="C208" s="92"/>
      <c r="D208" s="92"/>
      <c r="E208" s="92"/>
      <c r="F208" s="92"/>
      <c r="G208" s="19"/>
      <c r="H208" s="5"/>
      <c r="I208" s="13" t="s">
        <v>375</v>
      </c>
      <c r="J208" s="28"/>
      <c r="K208" s="14" t="str">
        <f>+VLOOKUP(I208,[1]!таблЦены[#Data],5,0)</f>
        <v>ШИФР 0.312</v>
      </c>
      <c r="L208" s="15" t="str">
        <f>+VLOOKUP(I208,[1]!таблЦены[#Data],2,0)</f>
        <v>м3</v>
      </c>
      <c r="M208" s="15">
        <f>+VLOOKUP(I208,[1]!таблЦены[#Data],3,0)</f>
        <v>0.7</v>
      </c>
      <c r="N208" s="39" t="s">
        <v>954</v>
      </c>
      <c r="O208" s="37">
        <f t="shared" si="14"/>
        <v>2797.7619047619046</v>
      </c>
    </row>
    <row r="209" spans="1:15" x14ac:dyDescent="0.25">
      <c r="A209" s="8" t="s">
        <v>376</v>
      </c>
      <c r="B209" s="21" t="str">
        <f>+VLOOKUP(A209,[1]!таблЦены[#Data],4,0)</f>
        <v>С8/10</v>
      </c>
      <c r="C209" s="10" t="str">
        <f>+VLOOKUP(A209,[1]!таблЦены[#Data],5,0)</f>
        <v>Б1.016.1-1 в.1.98</v>
      </c>
      <c r="D209" s="11" t="str">
        <f>+VLOOKUP(A209,[1]!таблЦены[#Data],2,0)</f>
        <v>м3</v>
      </c>
      <c r="E209" s="11">
        <f>+VLOOKUP(A209,[1]!таблЦены[#Data],3,0)</f>
        <v>0.14599999999999999</v>
      </c>
      <c r="F209" s="12" t="s">
        <v>955</v>
      </c>
      <c r="G209" s="37">
        <f>F209/1.03</f>
        <v>412.378640776699</v>
      </c>
      <c r="H209" s="5"/>
      <c r="I209" s="13" t="s">
        <v>377</v>
      </c>
      <c r="J209" s="28"/>
      <c r="K209" s="14" t="str">
        <f>+VLOOKUP(I209,[1]!таблЦены[#Data],5,0)</f>
        <v>ШИФР 0.312</v>
      </c>
      <c r="L209" s="15" t="str">
        <f>+VLOOKUP(I209,[1]!таблЦены[#Data],2,0)</f>
        <v>м3</v>
      </c>
      <c r="M209" s="15">
        <f>+VLOOKUP(I209,[1]!таблЦены[#Data],3,0)</f>
        <v>1.4630000000000001</v>
      </c>
      <c r="N209" s="39" t="s">
        <v>956</v>
      </c>
      <c r="O209" s="37">
        <f t="shared" si="14"/>
        <v>5045.5428571428565</v>
      </c>
    </row>
    <row r="210" spans="1:15" x14ac:dyDescent="0.25">
      <c r="A210" s="13" t="s">
        <v>378</v>
      </c>
      <c r="B210" s="9" t="str">
        <f>+VLOOKUP(A210,[1]!таблЦены[#Data],4,0)</f>
        <v>С8/10</v>
      </c>
      <c r="C210" s="14" t="str">
        <f>+VLOOKUP(A210,[1]!таблЦены[#Data],5,0)</f>
        <v>Б1.016.1-1 в.1.98</v>
      </c>
      <c r="D210" s="15" t="str">
        <f>+VLOOKUP(A210,[1]!таблЦены[#Data],2,0)</f>
        <v>м3</v>
      </c>
      <c r="E210" s="15">
        <f>+VLOOKUP(A210,[1]!таблЦены[#Data],3,0)</f>
        <v>0.19500000000000001</v>
      </c>
      <c r="F210" s="16" t="s">
        <v>957</v>
      </c>
      <c r="G210" s="37">
        <f t="shared" ref="G210:G227" si="20">F210/1.03</f>
        <v>545.87378640776694</v>
      </c>
      <c r="H210" s="5"/>
      <c r="I210" s="13" t="s">
        <v>379</v>
      </c>
      <c r="J210" s="28"/>
      <c r="K210" s="14" t="str">
        <f>+VLOOKUP(I210,[1]!таблЦены[#Data],5,0)</f>
        <v>ШИФР 0.312</v>
      </c>
      <c r="L210" s="15" t="str">
        <f>+VLOOKUP(I210,[1]!таблЦены[#Data],2,0)</f>
        <v>м3</v>
      </c>
      <c r="M210" s="15">
        <f>+VLOOKUP(I210,[1]!таблЦены[#Data],3,0)</f>
        <v>1.8440000000000001</v>
      </c>
      <c r="N210" s="39" t="s">
        <v>958</v>
      </c>
      <c r="O210" s="37">
        <f t="shared" si="14"/>
        <v>6509.2952380952383</v>
      </c>
    </row>
    <row r="211" spans="1:15" x14ac:dyDescent="0.25">
      <c r="A211" s="13" t="s">
        <v>380</v>
      </c>
      <c r="B211" s="9" t="str">
        <f>+VLOOKUP(A211,[1]!таблЦены[#Data],4,0)</f>
        <v>С8/10</v>
      </c>
      <c r="C211" s="14" t="str">
        <f>+VLOOKUP(A211,[1]!таблЦены[#Data],5,0)</f>
        <v>Б1.016.1-1 в.1.98</v>
      </c>
      <c r="D211" s="15" t="str">
        <f>+VLOOKUP(A211,[1]!таблЦены[#Data],2,0)</f>
        <v>м3</v>
      </c>
      <c r="E211" s="15">
        <f>+VLOOKUP(A211,[1]!таблЦены[#Data],3,0)</f>
        <v>0.24399999999999999</v>
      </c>
      <c r="F211" s="16" t="s">
        <v>959</v>
      </c>
      <c r="G211" s="37">
        <f t="shared" si="20"/>
        <v>662.495145631068</v>
      </c>
      <c r="H211" s="5"/>
      <c r="I211" s="13" t="s">
        <v>381</v>
      </c>
      <c r="J211" s="28"/>
      <c r="K211" s="14" t="str">
        <f>+VLOOKUP(I211,[1]!таблЦены[#Data],5,0)</f>
        <v>ШИФР 0.312</v>
      </c>
      <c r="L211" s="15" t="str">
        <f>+VLOOKUP(I211,[1]!таблЦены[#Data],2,0)</f>
        <v>м3</v>
      </c>
      <c r="M211" s="15">
        <f>+VLOOKUP(I211,[1]!таблЦены[#Data],3,0)</f>
        <v>0.70699999999999996</v>
      </c>
      <c r="N211" s="39" t="s">
        <v>960</v>
      </c>
      <c r="O211" s="37">
        <f t="shared" si="14"/>
        <v>2838.8761904761905</v>
      </c>
    </row>
    <row r="212" spans="1:15" x14ac:dyDescent="0.25">
      <c r="A212" s="13" t="s">
        <v>382</v>
      </c>
      <c r="B212" s="9" t="str">
        <f>+VLOOKUP(A212,[1]!таблЦены[#Data],4,0)</f>
        <v>С8/10</v>
      </c>
      <c r="C212" s="14" t="str">
        <f>+VLOOKUP(A212,[1]!таблЦены[#Data],5,0)</f>
        <v>Б1.016.1-1 в.1.98</v>
      </c>
      <c r="D212" s="15" t="str">
        <f>+VLOOKUP(A212,[1]!таблЦены[#Data],2,0)</f>
        <v>м3</v>
      </c>
      <c r="E212" s="15">
        <f>+VLOOKUP(A212,[1]!таблЦены[#Data],3,0)</f>
        <v>0.29299999999999998</v>
      </c>
      <c r="F212" s="16" t="s">
        <v>961</v>
      </c>
      <c r="G212" s="37">
        <f t="shared" si="20"/>
        <v>815.33009708737859</v>
      </c>
      <c r="H212" s="5"/>
      <c r="I212" s="13" t="s">
        <v>383</v>
      </c>
      <c r="J212" s="28"/>
      <c r="K212" s="14" t="str">
        <f>+VLOOKUP(I212,[1]!таблЦены[#Data],5,0)</f>
        <v>ШИФР 0.312</v>
      </c>
      <c r="L212" s="15" t="str">
        <f>+VLOOKUP(I212,[1]!таблЦены[#Data],2,0)</f>
        <v>м3</v>
      </c>
      <c r="M212" s="15">
        <f>+VLOOKUP(I212,[1]!таблЦены[#Data],3,0)</f>
        <v>1.488</v>
      </c>
      <c r="N212" s="39" t="s">
        <v>962</v>
      </c>
      <c r="O212" s="37">
        <f t="shared" si="14"/>
        <v>5131.7619047619046</v>
      </c>
    </row>
    <row r="213" spans="1:15" x14ac:dyDescent="0.25">
      <c r="A213" s="13" t="s">
        <v>384</v>
      </c>
      <c r="B213" s="9" t="str">
        <f>+VLOOKUP(A213,[1]!таблЦены[#Data],4,0)</f>
        <v>С8/10</v>
      </c>
      <c r="C213" s="14" t="str">
        <f>+VLOOKUP(A213,[1]!таблЦены[#Data],5,0)</f>
        <v>Б1.016.1-1 в.1.98</v>
      </c>
      <c r="D213" s="15" t="str">
        <f>+VLOOKUP(A213,[1]!таблЦены[#Data],2,0)</f>
        <v>м3</v>
      </c>
      <c r="E213" s="15">
        <f>+VLOOKUP(A213,[1]!таблЦены[#Data],3,0)</f>
        <v>0.1</v>
      </c>
      <c r="F213" s="16" t="s">
        <v>963</v>
      </c>
      <c r="G213" s="37">
        <f t="shared" si="20"/>
        <v>287.48543689320388</v>
      </c>
      <c r="H213" s="5"/>
      <c r="I213" s="13" t="s">
        <v>385</v>
      </c>
      <c r="J213" s="28"/>
      <c r="K213" s="14" t="str">
        <f>+VLOOKUP(I213,[1]!таблЦены[#Data],5,0)</f>
        <v>ШИФР 0.312</v>
      </c>
      <c r="L213" s="15" t="str">
        <f>+VLOOKUP(I213,[1]!таблЦены[#Data],2,0)</f>
        <v>м3</v>
      </c>
      <c r="M213" s="15">
        <f>+VLOOKUP(I213,[1]!таблЦены[#Data],3,0)</f>
        <v>1.8759999999999999</v>
      </c>
      <c r="N213" s="39" t="s">
        <v>964</v>
      </c>
      <c r="O213" s="37">
        <f t="shared" si="14"/>
        <v>6633.695238095238</v>
      </c>
    </row>
    <row r="214" spans="1:15" x14ac:dyDescent="0.25">
      <c r="A214" s="13" t="s">
        <v>386</v>
      </c>
      <c r="B214" s="9" t="str">
        <f>+VLOOKUP(A214,[1]!таблЦены[#Data],4,0)</f>
        <v>С8/10</v>
      </c>
      <c r="C214" s="14" t="str">
        <f>+VLOOKUP(A214,[1]!таблЦены[#Data],5,0)</f>
        <v>Б1.016.1-1 в.1.98</v>
      </c>
      <c r="D214" s="15" t="str">
        <f>+VLOOKUP(A214,[1]!таблЦены[#Data],2,0)</f>
        <v>м3</v>
      </c>
      <c r="E214" s="15">
        <f>+VLOOKUP(A214,[1]!таблЦены[#Data],3,0)</f>
        <v>0.20300000000000001</v>
      </c>
      <c r="F214" s="16" t="s">
        <v>965</v>
      </c>
      <c r="G214" s="37">
        <f t="shared" si="20"/>
        <v>556.28155339805824</v>
      </c>
      <c r="H214" s="5"/>
      <c r="I214" s="13" t="s">
        <v>387</v>
      </c>
      <c r="J214" s="28"/>
      <c r="K214" s="14" t="str">
        <f>+VLOOKUP(I214,[1]!таблЦены[#Data],5,0)</f>
        <v>ШИФР 0.312</v>
      </c>
      <c r="L214" s="15" t="str">
        <f>+VLOOKUP(I214,[1]!таблЦены[#Data],2,0)</f>
        <v>м3</v>
      </c>
      <c r="M214" s="15">
        <f>+VLOOKUP(I214,[1]!таблЦены[#Data],3,0)</f>
        <v>0.72199999999999998</v>
      </c>
      <c r="N214" s="39" t="s">
        <v>966</v>
      </c>
      <c r="O214" s="37">
        <f t="shared" si="14"/>
        <v>2897.7047619047621</v>
      </c>
    </row>
    <row r="215" spans="1:15" x14ac:dyDescent="0.25">
      <c r="A215" s="13" t="s">
        <v>388</v>
      </c>
      <c r="B215" s="9" t="str">
        <f>+VLOOKUP(A215,[1]!таблЦены[#Data],4,0)</f>
        <v>С8/10</v>
      </c>
      <c r="C215" s="14" t="str">
        <f>+VLOOKUP(A215,[1]!таблЦены[#Data],5,0)</f>
        <v>Б1.016.1-1 в.1.98</v>
      </c>
      <c r="D215" s="15" t="str">
        <f>+VLOOKUP(A215,[1]!таблЦены[#Data],2,0)</f>
        <v>м3</v>
      </c>
      <c r="E215" s="15">
        <f>+VLOOKUP(A215,[1]!таблЦены[#Data],3,0)</f>
        <v>0.127</v>
      </c>
      <c r="F215" s="16" t="s">
        <v>967</v>
      </c>
      <c r="G215" s="37">
        <f t="shared" si="20"/>
        <v>375.33009708737859</v>
      </c>
      <c r="H215" s="5"/>
      <c r="I215" s="13" t="s">
        <v>389</v>
      </c>
      <c r="J215" s="28"/>
      <c r="K215" s="14" t="str">
        <f>+VLOOKUP(I215,[1]!таблЦены[#Data],5,0)</f>
        <v>ШИФР 0.312</v>
      </c>
      <c r="L215" s="15" t="str">
        <f>+VLOOKUP(I215,[1]!таблЦены[#Data],2,0)</f>
        <v>м3</v>
      </c>
      <c r="M215" s="15">
        <f>+VLOOKUP(I215,[1]!таблЦены[#Data],3,0)</f>
        <v>1.518</v>
      </c>
      <c r="N215" s="39" t="s">
        <v>968</v>
      </c>
      <c r="O215" s="37">
        <f t="shared" si="14"/>
        <v>5235.6476190476187</v>
      </c>
    </row>
    <row r="216" spans="1:15" x14ac:dyDescent="0.25">
      <c r="A216" s="13" t="s">
        <v>390</v>
      </c>
      <c r="B216" s="9" t="str">
        <f>+VLOOKUP(A216,[1]!таблЦены[#Data],4,0)</f>
        <v>С8/10</v>
      </c>
      <c r="C216" s="14" t="str">
        <f>+VLOOKUP(A216,[1]!таблЦены[#Data],5,0)</f>
        <v>Б1.016.1-1 в.1.98</v>
      </c>
      <c r="D216" s="15" t="str">
        <f>+VLOOKUP(A216,[1]!таблЦены[#Data],2,0)</f>
        <v>м3</v>
      </c>
      <c r="E216" s="15">
        <f>+VLOOKUP(A216,[1]!таблЦены[#Data],3,0)</f>
        <v>0.26500000000000001</v>
      </c>
      <c r="F216" s="16" t="s">
        <v>969</v>
      </c>
      <c r="G216" s="37">
        <f t="shared" si="20"/>
        <v>736.21359223300965</v>
      </c>
      <c r="H216" s="5"/>
      <c r="I216" s="13" t="s">
        <v>391</v>
      </c>
      <c r="J216" s="28"/>
      <c r="K216" s="14" t="str">
        <f>+VLOOKUP(I216,[1]!таблЦены[#Data],5,0)</f>
        <v>ШИФР 0.312</v>
      </c>
      <c r="L216" s="15" t="str">
        <f>+VLOOKUP(I216,[1]!таблЦены[#Data],2,0)</f>
        <v>м3</v>
      </c>
      <c r="M216" s="15">
        <f>+VLOOKUP(I216,[1]!таблЦены[#Data],3,0)</f>
        <v>1.9139999999999999</v>
      </c>
      <c r="N216" s="39" t="s">
        <v>970</v>
      </c>
      <c r="O216" s="37">
        <f t="shared" si="14"/>
        <v>6756.9238095238097</v>
      </c>
    </row>
    <row r="217" spans="1:15" x14ac:dyDescent="0.25">
      <c r="A217" s="13" t="s">
        <v>392</v>
      </c>
      <c r="B217" s="9" t="str">
        <f>+VLOOKUP(A217,[1]!таблЦены[#Data],4,0)</f>
        <v>С8/10</v>
      </c>
      <c r="C217" s="14" t="str">
        <f>+VLOOKUP(A217,[1]!таблЦены[#Data],5,0)</f>
        <v>Б1.016.1-1 в.1.98</v>
      </c>
      <c r="D217" s="15" t="str">
        <f>+VLOOKUP(A217,[1]!таблЦены[#Data],2,0)</f>
        <v>м3</v>
      </c>
      <c r="E217" s="15">
        <f>+VLOOKUP(A217,[1]!таблЦены[#Data],3,0)</f>
        <v>0.159</v>
      </c>
      <c r="F217" s="16" t="s">
        <v>971</v>
      </c>
      <c r="G217" s="37">
        <f t="shared" si="20"/>
        <v>432.873786407767</v>
      </c>
      <c r="H217" s="5"/>
      <c r="I217" s="13" t="s">
        <v>393</v>
      </c>
      <c r="J217" s="28"/>
      <c r="K217" s="14" t="str">
        <f>+VLOOKUP(I217,[1]!таблЦены[#Data],5,0)</f>
        <v>ШИФР 0.312</v>
      </c>
      <c r="L217" s="15" t="str">
        <f>+VLOOKUP(I217,[1]!таблЦены[#Data],2,0)</f>
        <v>м3</v>
      </c>
      <c r="M217" s="15">
        <f>+VLOOKUP(I217,[1]!таблЦены[#Data],3,0)</f>
        <v>0.75800000000000001</v>
      </c>
      <c r="N217" s="39" t="s">
        <v>972</v>
      </c>
      <c r="O217" s="37">
        <f t="shared" si="14"/>
        <v>3042.1904761904761</v>
      </c>
    </row>
    <row r="218" spans="1:15" x14ac:dyDescent="0.25">
      <c r="A218" s="13" t="s">
        <v>394</v>
      </c>
      <c r="B218" s="9" t="str">
        <f>+VLOOKUP(A218,[1]!таблЦены[#Data],4,0)</f>
        <v>С8/10</v>
      </c>
      <c r="C218" s="14" t="str">
        <f>+VLOOKUP(A218,[1]!таблЦены[#Data],5,0)</f>
        <v>Б1.016.1-1 в.1.98</v>
      </c>
      <c r="D218" s="15" t="str">
        <f>+VLOOKUP(A218,[1]!таблЦены[#Data],2,0)</f>
        <v>м3</v>
      </c>
      <c r="E218" s="15">
        <f>+VLOOKUP(A218,[1]!таблЦены[#Data],3,0)</f>
        <v>0.33100000000000002</v>
      </c>
      <c r="F218" s="16" t="s">
        <v>973</v>
      </c>
      <c r="G218" s="37">
        <f t="shared" si="20"/>
        <v>912.55339805825236</v>
      </c>
      <c r="H218" s="5"/>
      <c r="I218" s="13" t="s">
        <v>395</v>
      </c>
      <c r="J218" s="28"/>
      <c r="K218" s="14" t="str">
        <f>+VLOOKUP(I218,[1]!таблЦены[#Data],5,0)</f>
        <v>ШИФР 0.312</v>
      </c>
      <c r="L218" s="15" t="str">
        <f>+VLOOKUP(I218,[1]!таблЦены[#Data],2,0)</f>
        <v>м3</v>
      </c>
      <c r="M218" s="15">
        <f>+VLOOKUP(I218,[1]!таблЦены[#Data],3,0)</f>
        <v>1.5940000000000001</v>
      </c>
      <c r="N218" s="39" t="s">
        <v>974</v>
      </c>
      <c r="O218" s="37">
        <f t="shared" si="14"/>
        <v>5492.9142857142861</v>
      </c>
    </row>
    <row r="219" spans="1:15" x14ac:dyDescent="0.25">
      <c r="A219" s="13" t="s">
        <v>396</v>
      </c>
      <c r="B219" s="9" t="str">
        <f>+VLOOKUP(A219,[1]!таблЦены[#Data],4,0)</f>
        <v>С8/10</v>
      </c>
      <c r="C219" s="14" t="str">
        <f>+VLOOKUP(A219,[1]!таблЦены[#Data],5,0)</f>
        <v>Б1.016.1-1 в.1.98</v>
      </c>
      <c r="D219" s="15" t="str">
        <f>+VLOOKUP(A219,[1]!таблЦены[#Data],2,0)</f>
        <v>м3</v>
      </c>
      <c r="E219" s="15">
        <f>+VLOOKUP(A219,[1]!таблЦены[#Data],3,0)</f>
        <v>0.191</v>
      </c>
      <c r="F219" s="16" t="s">
        <v>975</v>
      </c>
      <c r="G219" s="37">
        <f t="shared" si="20"/>
        <v>529.60194174757282</v>
      </c>
      <c r="H219" s="5"/>
      <c r="I219" s="13" t="s">
        <v>397</v>
      </c>
      <c r="J219" s="28"/>
      <c r="K219" s="14" t="str">
        <f>+VLOOKUP(I219,[1]!таблЦены[#Data],5,0)</f>
        <v>ШИФР 0.312</v>
      </c>
      <c r="L219" s="15" t="str">
        <f>+VLOOKUP(I219,[1]!таблЦены[#Data],2,0)</f>
        <v>м3</v>
      </c>
      <c r="M219" s="15">
        <f>+VLOOKUP(I219,[1]!таблЦены[#Data],3,0)</f>
        <v>2.0099999999999998</v>
      </c>
      <c r="N219" s="39" t="s">
        <v>976</v>
      </c>
      <c r="O219" s="37">
        <f t="shared" si="14"/>
        <v>7425.6857142857143</v>
      </c>
    </row>
    <row r="220" spans="1:15" x14ac:dyDescent="0.25">
      <c r="A220" s="13" t="s">
        <v>398</v>
      </c>
      <c r="B220" s="9" t="str">
        <f>+VLOOKUP(A220,[1]!таблЦены[#Data],4,0)</f>
        <v>С8/10</v>
      </c>
      <c r="C220" s="14" t="str">
        <f>+VLOOKUP(A220,[1]!таблЦены[#Data],5,0)</f>
        <v>Б1.016.1-1 в.1.98</v>
      </c>
      <c r="D220" s="15" t="str">
        <f>+VLOOKUP(A220,[1]!таблЦены[#Data],2,0)</f>
        <v>м3</v>
      </c>
      <c r="E220" s="15">
        <f>+VLOOKUP(A220,[1]!таблЦены[#Data],3,0)</f>
        <v>0.39800000000000002</v>
      </c>
      <c r="F220" s="16" t="s">
        <v>977</v>
      </c>
      <c r="G220" s="37">
        <f t="shared" si="20"/>
        <v>1085.5728155339807</v>
      </c>
      <c r="H220" s="5"/>
      <c r="I220" s="13" t="s">
        <v>399</v>
      </c>
      <c r="J220" s="28"/>
      <c r="K220" s="14" t="str">
        <f>+VLOOKUP(I220,[1]!таблЦены[#Data],5,0)</f>
        <v>ШИФР 0.312</v>
      </c>
      <c r="L220" s="15" t="str">
        <f>+VLOOKUP(I220,[1]!таблЦены[#Data],2,0)</f>
        <v>м3</v>
      </c>
      <c r="M220" s="15">
        <f>+VLOOKUP(I220,[1]!таблЦены[#Data],3,0)</f>
        <v>0.79400000000000004</v>
      </c>
      <c r="N220" s="39" t="s">
        <v>978</v>
      </c>
      <c r="O220" s="37">
        <f t="shared" si="14"/>
        <v>3187.333333333333</v>
      </c>
    </row>
    <row r="221" spans="1:15" x14ac:dyDescent="0.25">
      <c r="A221" s="13" t="s">
        <v>400</v>
      </c>
      <c r="B221" s="9" t="str">
        <f>+VLOOKUP(A221,[1]!таблЦены[#Data],4,0)</f>
        <v>С8/10</v>
      </c>
      <c r="C221" s="14" t="str">
        <f>+VLOOKUP(A221,[1]!таблЦены[#Data],5,0)</f>
        <v>Б1.016.1-1 в.1.98</v>
      </c>
      <c r="D221" s="15" t="str">
        <f>+VLOOKUP(A221,[1]!таблЦены[#Data],2,0)</f>
        <v>м3</v>
      </c>
      <c r="E221" s="15">
        <f>+VLOOKUP(A221,[1]!таблЦены[#Data],3,0)</f>
        <v>0.40600000000000003</v>
      </c>
      <c r="F221" s="16" t="s">
        <v>979</v>
      </c>
      <c r="G221" s="37">
        <f t="shared" si="20"/>
        <v>1001.4951456310679</v>
      </c>
      <c r="H221" s="5"/>
      <c r="I221" s="13" t="s">
        <v>401</v>
      </c>
      <c r="J221" s="28"/>
      <c r="K221" s="14" t="str">
        <f>+VLOOKUP(I221,[1]!таблЦены[#Data],5,0)</f>
        <v>ШИФР 0.312</v>
      </c>
      <c r="L221" s="15" t="str">
        <f>+VLOOKUP(I221,[1]!таблЦены[#Data],2,0)</f>
        <v>м3</v>
      </c>
      <c r="M221" s="15">
        <f>+VLOOKUP(I221,[1]!таблЦены[#Data],3,0)</f>
        <v>1.67</v>
      </c>
      <c r="N221" s="39" t="s">
        <v>980</v>
      </c>
      <c r="O221" s="37">
        <f t="shared" si="14"/>
        <v>7069.0952380952376</v>
      </c>
    </row>
    <row r="222" spans="1:15" x14ac:dyDescent="0.25">
      <c r="A222" s="13" t="s">
        <v>402</v>
      </c>
      <c r="B222" s="9" t="str">
        <f>+VLOOKUP(A222,[1]!таблЦены[#Data],4,0)</f>
        <v>С8/10</v>
      </c>
      <c r="C222" s="14" t="str">
        <f>+VLOOKUP(A222,[1]!таблЦены[#Data],5,0)</f>
        <v>Б1.016.1-1 в.1.98</v>
      </c>
      <c r="D222" s="15" t="str">
        <f>+VLOOKUP(A222,[1]!таблЦены[#Data],2,0)</f>
        <v>м3</v>
      </c>
      <c r="E222" s="15">
        <f>+VLOOKUP(A222,[1]!таблЦены[#Data],3,0)</f>
        <v>0.54300000000000004</v>
      </c>
      <c r="F222" s="16" t="s">
        <v>981</v>
      </c>
      <c r="G222" s="37">
        <f t="shared" si="20"/>
        <v>1363.8446601941748</v>
      </c>
      <c r="H222" s="5"/>
      <c r="I222" s="13" t="s">
        <v>403</v>
      </c>
      <c r="J222" s="28"/>
      <c r="K222" s="14" t="str">
        <f>+VLOOKUP(I222,[1]!таблЦены[#Data],5,0)</f>
        <v>ШИФР 0.312</v>
      </c>
      <c r="L222" s="15" t="str">
        <f>+VLOOKUP(I222,[1]!таблЦены[#Data],2,0)</f>
        <v>м3</v>
      </c>
      <c r="M222" s="15">
        <f>+VLOOKUP(I222,[1]!таблЦены[#Data],3,0)</f>
        <v>2.105</v>
      </c>
      <c r="N222" s="39" t="s">
        <v>982</v>
      </c>
      <c r="O222" s="37">
        <f t="shared" si="14"/>
        <v>8339.1714285714279</v>
      </c>
    </row>
    <row r="223" spans="1:15" x14ac:dyDescent="0.25">
      <c r="A223" s="13" t="s">
        <v>404</v>
      </c>
      <c r="B223" s="9" t="str">
        <f>+VLOOKUP(A223,[1]!таблЦены[#Data],4,0)</f>
        <v>С8/10</v>
      </c>
      <c r="C223" s="14" t="str">
        <f>+VLOOKUP(A223,[1]!таблЦены[#Data],5,0)</f>
        <v>Б1.016.1-1 в.1.98</v>
      </c>
      <c r="D223" s="15" t="str">
        <f>+VLOOKUP(A223,[1]!таблЦены[#Data],2,0)</f>
        <v>м3</v>
      </c>
      <c r="E223" s="15">
        <f>+VLOOKUP(A223,[1]!таблЦены[#Data],3,0)</f>
        <v>0.67900000000000005</v>
      </c>
      <c r="F223" s="16" t="s">
        <v>983</v>
      </c>
      <c r="G223" s="37">
        <f t="shared" si="20"/>
        <v>1681.6407766990289</v>
      </c>
      <c r="H223" s="5"/>
      <c r="I223" s="13" t="s">
        <v>405</v>
      </c>
      <c r="J223" s="28"/>
      <c r="K223" s="14" t="str">
        <f>+VLOOKUP(I223,[1]!таблЦены[#Data],5,0)</f>
        <v>ШИФР 0.312</v>
      </c>
      <c r="L223" s="15" t="str">
        <f>+VLOOKUP(I223,[1]!таблЦены[#Data],2,0)</f>
        <v>м3</v>
      </c>
      <c r="M223" s="15">
        <f>+VLOOKUP(I223,[1]!таблЦены[#Data],3,0)</f>
        <v>0.82699999999999996</v>
      </c>
      <c r="N223" s="39" t="s">
        <v>984</v>
      </c>
      <c r="O223" s="37">
        <f t="shared" si="14"/>
        <v>3734.0571428571429</v>
      </c>
    </row>
    <row r="224" spans="1:15" x14ac:dyDescent="0.25">
      <c r="A224" s="13" t="s">
        <v>406</v>
      </c>
      <c r="B224" s="9" t="str">
        <f>+VLOOKUP(A224,[1]!таблЦены[#Data],4,0)</f>
        <v>С8/10</v>
      </c>
      <c r="C224" s="14" t="str">
        <f>+VLOOKUP(A224,[1]!таблЦены[#Data],5,0)</f>
        <v>Б1.016.1-1 в.1.98</v>
      </c>
      <c r="D224" s="15" t="str">
        <f>+VLOOKUP(A224,[1]!таблЦены[#Data],2,0)</f>
        <v>м3</v>
      </c>
      <c r="E224" s="15">
        <f>+VLOOKUP(A224,[1]!таблЦены[#Data],3,0)</f>
        <v>0.81499999999999995</v>
      </c>
      <c r="F224" s="16" t="s">
        <v>985</v>
      </c>
      <c r="G224" s="37">
        <f t="shared" si="20"/>
        <v>2000.0388349514562</v>
      </c>
      <c r="H224" s="5"/>
      <c r="I224" s="13" t="s">
        <v>407</v>
      </c>
      <c r="J224" s="28"/>
      <c r="K224" s="14" t="str">
        <f>+VLOOKUP(I224,[1]!таблЦены[#Data],5,0)</f>
        <v>ШИФР 0.312</v>
      </c>
      <c r="L224" s="15" t="str">
        <f>+VLOOKUP(I224,[1]!таблЦены[#Data],2,0)</f>
        <v>м3</v>
      </c>
      <c r="M224" s="15">
        <f>+VLOOKUP(I224,[1]!таблЦены[#Data],3,0)</f>
        <v>1.738</v>
      </c>
      <c r="N224" s="39" t="s">
        <v>986</v>
      </c>
      <c r="O224" s="37">
        <f t="shared" si="14"/>
        <v>6799.0190476190473</v>
      </c>
    </row>
    <row r="225" spans="1:15" x14ac:dyDescent="0.25">
      <c r="A225" s="13" t="s">
        <v>408</v>
      </c>
      <c r="B225" s="9" t="str">
        <f>+VLOOKUP(A225,[1]!таблЦены[#Data],4,0)</f>
        <v>С8/10</v>
      </c>
      <c r="C225" s="14" t="str">
        <f>+VLOOKUP(A225,[1]!таблЦены[#Data],5,0)</f>
        <v>Б1.016.1-1 в.1.98</v>
      </c>
      <c r="D225" s="15" t="str">
        <f>+VLOOKUP(A225,[1]!таблЦены[#Data],2,0)</f>
        <v>м3</v>
      </c>
      <c r="E225" s="15">
        <f>+VLOOKUP(A225,[1]!таблЦены[#Data],3,0)</f>
        <v>6.6000000000000003E-2</v>
      </c>
      <c r="F225" s="16" t="s">
        <v>987</v>
      </c>
      <c r="G225" s="37">
        <f t="shared" si="20"/>
        <v>202.39805825242718</v>
      </c>
      <c r="H225" s="5"/>
      <c r="I225" s="13" t="s">
        <v>409</v>
      </c>
      <c r="J225" s="28"/>
      <c r="K225" s="14" t="str">
        <f>+VLOOKUP(I225,[1]!таблЦены[#Data],5,0)</f>
        <v>ШИФР 0.312</v>
      </c>
      <c r="L225" s="15" t="str">
        <f>+VLOOKUP(I225,[1]!таблЦены[#Data],2,0)</f>
        <v>м3</v>
      </c>
      <c r="M225" s="15">
        <f>+VLOOKUP(I225,[1]!таблЦены[#Data],3,0)</f>
        <v>2.1930000000000001</v>
      </c>
      <c r="N225" s="39" t="s">
        <v>988</v>
      </c>
      <c r="O225" s="37">
        <f t="shared" si="14"/>
        <v>8853.1428571428569</v>
      </c>
    </row>
    <row r="226" spans="1:15" x14ac:dyDescent="0.25">
      <c r="A226" s="13" t="s">
        <v>410</v>
      </c>
      <c r="B226" s="9" t="str">
        <f>+VLOOKUP(A226,[1]!таблЦены[#Data],4,0)</f>
        <v>С8/10</v>
      </c>
      <c r="C226" s="14" t="str">
        <f>+VLOOKUP(A226,[1]!таблЦены[#Data],5,0)</f>
        <v>Б1.016.1-1 в.1.98</v>
      </c>
      <c r="D226" s="15" t="str">
        <f>+VLOOKUP(A226,[1]!таблЦены[#Data],2,0)</f>
        <v>м3</v>
      </c>
      <c r="E226" s="15">
        <f>+VLOOKUP(A226,[1]!таблЦены[#Data],3,0)</f>
        <v>0.13300000000000001</v>
      </c>
      <c r="F226" s="16" t="s">
        <v>989</v>
      </c>
      <c r="G226" s="37">
        <f t="shared" si="20"/>
        <v>388.55339805825241</v>
      </c>
      <c r="H226" s="5"/>
      <c r="I226" s="13" t="s">
        <v>411</v>
      </c>
      <c r="J226" s="28"/>
      <c r="K226" s="14" t="str">
        <f>+VLOOKUP(I226,[1]!таблЦены[#Data],5,0)</f>
        <v>ШИФР 0.312</v>
      </c>
      <c r="L226" s="15" t="str">
        <f>+VLOOKUP(I226,[1]!таблЦены[#Data],2,0)</f>
        <v>м3</v>
      </c>
      <c r="M226" s="15">
        <f>+VLOOKUP(I226,[1]!таблЦены[#Data],3,0)</f>
        <v>0.83</v>
      </c>
      <c r="N226" s="39" t="s">
        <v>990</v>
      </c>
      <c r="O226" s="37">
        <f t="shared" si="14"/>
        <v>3748.2952380952379</v>
      </c>
    </row>
    <row r="227" spans="1:15" x14ac:dyDescent="0.25">
      <c r="A227" s="23" t="s">
        <v>412</v>
      </c>
      <c r="B227" s="24" t="str">
        <f>+VLOOKUP(A227,[1]!таблЦены[#Data],4,0)</f>
        <v>С8/10</v>
      </c>
      <c r="C227" s="25" t="str">
        <f>+VLOOKUP(A227,[1]!таблЦены[#Data],5,0)</f>
        <v>Б1.016.1-1 в.1.98</v>
      </c>
      <c r="D227" s="26" t="str">
        <f>+VLOOKUP(A227,[1]!таблЦены[#Data],2,0)</f>
        <v>м3</v>
      </c>
      <c r="E227" s="26">
        <f>+VLOOKUP(A227,[1]!таблЦены[#Data],3,0)</f>
        <v>9.8000000000000004E-2</v>
      </c>
      <c r="F227" s="27" t="s">
        <v>991</v>
      </c>
      <c r="G227" s="37">
        <f t="shared" si="20"/>
        <v>293.83495145631065</v>
      </c>
      <c r="H227" s="5"/>
      <c r="I227" s="13" t="s">
        <v>413</v>
      </c>
      <c r="J227" s="28"/>
      <c r="K227" s="14" t="str">
        <f>+VLOOKUP(I227,[1]!таблЦены[#Data],5,0)</f>
        <v>ШИФР 0.312</v>
      </c>
      <c r="L227" s="15" t="str">
        <f>+VLOOKUP(I227,[1]!таблЦены[#Data],2,0)</f>
        <v>м3</v>
      </c>
      <c r="M227" s="15">
        <f>+VLOOKUP(I227,[1]!таблЦены[#Data],3,0)</f>
        <v>1.746</v>
      </c>
      <c r="N227" s="39" t="s">
        <v>992</v>
      </c>
      <c r="O227" s="37">
        <f t="shared" si="14"/>
        <v>6824.9904761904754</v>
      </c>
    </row>
    <row r="228" spans="1:15" x14ac:dyDescent="0.25">
      <c r="A228" s="100" t="str">
        <f>"Плиты перекрытий многопустотные (цены с "&amp;TEXT(VLOOKUP(A230,[1]!таблЦены[#Data],6,0),"ДД.ММ.ГГГГ")&amp;")
(ЗАВОД СТРОИТЕЛЬНЫХ КОНСТРУКЦИЙ)"</f>
        <v>Плиты перекрытий многопустотные (цены с 01.10.2017)
(ЗАВОД СТРОИТЕЛЬНЫХ КОНСТРУКЦИЙ)</v>
      </c>
      <c r="B228" s="100"/>
      <c r="C228" s="100"/>
      <c r="D228" s="100"/>
      <c r="E228" s="100"/>
      <c r="F228" s="100"/>
      <c r="G228" s="29"/>
      <c r="H228" s="5"/>
      <c r="I228" s="13" t="s">
        <v>414</v>
      </c>
      <c r="J228" s="28"/>
      <c r="K228" s="14" t="str">
        <f>+VLOOKUP(I228,[1]!таблЦены[#Data],5,0)</f>
        <v>ШИФР 0.312</v>
      </c>
      <c r="L228" s="15" t="str">
        <f>+VLOOKUP(I228,[1]!таблЦены[#Data],2,0)</f>
        <v>м3</v>
      </c>
      <c r="M228" s="15">
        <f>+VLOOKUP(I228,[1]!таблЦены[#Data],3,0)</f>
        <v>0.86599999999999999</v>
      </c>
      <c r="N228" s="39" t="s">
        <v>993</v>
      </c>
      <c r="O228" s="37">
        <f t="shared" si="14"/>
        <v>3910.8761904761905</v>
      </c>
    </row>
    <row r="229" spans="1:15" x14ac:dyDescent="0.25">
      <c r="A229" s="101"/>
      <c r="B229" s="101"/>
      <c r="C229" s="101"/>
      <c r="D229" s="101"/>
      <c r="E229" s="101"/>
      <c r="F229" s="101"/>
      <c r="G229" s="29"/>
      <c r="H229" s="5"/>
      <c r="I229" s="13" t="s">
        <v>415</v>
      </c>
      <c r="J229" s="28"/>
      <c r="K229" s="14" t="str">
        <f>+VLOOKUP(I229,[1]!таблЦены[#Data],5,0)</f>
        <v>ШИФР 0.312</v>
      </c>
      <c r="L229" s="15" t="str">
        <f>+VLOOKUP(I229,[1]!таблЦены[#Data],2,0)</f>
        <v>м3</v>
      </c>
      <c r="M229" s="15">
        <f>+VLOOKUP(I229,[1]!таблЦены[#Data],3,0)</f>
        <v>1.82</v>
      </c>
      <c r="N229" s="39" t="s">
        <v>994</v>
      </c>
      <c r="O229" s="37">
        <f t="shared" si="14"/>
        <v>7563.2761904761901</v>
      </c>
    </row>
    <row r="230" spans="1:15" x14ac:dyDescent="0.25">
      <c r="A230" s="8" t="s">
        <v>416</v>
      </c>
      <c r="B230" s="30"/>
      <c r="C230" s="10" t="str">
        <f>+VLOOKUP(A230,[1]!таблЦены[#Data],5,0)</f>
        <v>ШИФР 0.312</v>
      </c>
      <c r="D230" s="11" t="str">
        <f>+VLOOKUP(A230,[1]!таблЦены[#Data],2,0)</f>
        <v>м3</v>
      </c>
      <c r="E230" s="11">
        <f>+VLOOKUP(A230,[1]!таблЦены[#Data],3,0)</f>
        <v>0.28899999999999998</v>
      </c>
      <c r="F230" s="12" t="s">
        <v>995</v>
      </c>
      <c r="G230" s="37">
        <f t="shared" ref="G230:G247" si="21">F230/1.05</f>
        <v>1156.5999999999999</v>
      </c>
      <c r="H230" s="5"/>
      <c r="I230" s="13" t="s">
        <v>417</v>
      </c>
      <c r="J230" s="28"/>
      <c r="K230" s="14" t="str">
        <f>+VLOOKUP(I230,[1]!таблЦены[#Data],5,0)</f>
        <v>ШИФР 0.312</v>
      </c>
      <c r="L230" s="15" t="str">
        <f>+VLOOKUP(I230,[1]!таблЦены[#Data],2,0)</f>
        <v>м3</v>
      </c>
      <c r="M230" s="15">
        <f>+VLOOKUP(I230,[1]!таблЦены[#Data],3,0)</f>
        <v>2.2970000000000002</v>
      </c>
      <c r="N230" s="39" t="s">
        <v>996</v>
      </c>
      <c r="O230" s="37">
        <f t="shared" si="14"/>
        <v>9734</v>
      </c>
    </row>
    <row r="231" spans="1:15" x14ac:dyDescent="0.25">
      <c r="A231" s="13" t="s">
        <v>418</v>
      </c>
      <c r="B231" s="28"/>
      <c r="C231" s="14" t="str">
        <f>+VLOOKUP(A231,[1]!таблЦены[#Data],5,0)</f>
        <v>ШИФР 0.312</v>
      </c>
      <c r="D231" s="15" t="str">
        <f>+VLOOKUP(A231,[1]!таблЦены[#Data],2,0)</f>
        <v>м3</v>
      </c>
      <c r="E231" s="15">
        <f>+VLOOKUP(A231,[1]!таблЦены[#Data],3,0)</f>
        <v>0.60699999999999998</v>
      </c>
      <c r="F231" s="16" t="s">
        <v>997</v>
      </c>
      <c r="G231" s="37">
        <f t="shared" si="21"/>
        <v>2137.3142857142857</v>
      </c>
      <c r="H231" s="5"/>
      <c r="I231" s="13" t="s">
        <v>419</v>
      </c>
      <c r="J231" s="28"/>
      <c r="K231" s="14" t="str">
        <f>+VLOOKUP(I231,[1]!таблЦены[#Data],5,0)</f>
        <v>ШИФР 0.312</v>
      </c>
      <c r="L231" s="15" t="str">
        <f>+VLOOKUP(I231,[1]!таблЦены[#Data],2,0)</f>
        <v>м3</v>
      </c>
      <c r="M231" s="15">
        <f>+VLOOKUP(I231,[1]!таблЦены[#Data],3,0)</f>
        <v>0.876</v>
      </c>
      <c r="N231" s="39" t="s">
        <v>998</v>
      </c>
      <c r="O231" s="37">
        <f t="shared" si="14"/>
        <v>3956.0380952380951</v>
      </c>
    </row>
    <row r="232" spans="1:15" x14ac:dyDescent="0.25">
      <c r="A232" s="13" t="s">
        <v>420</v>
      </c>
      <c r="B232" s="28"/>
      <c r="C232" s="14" t="str">
        <f>+VLOOKUP(A232,[1]!таблЦены[#Data],5,0)</f>
        <v>ШИФР 0.312</v>
      </c>
      <c r="D232" s="15" t="str">
        <f>+VLOOKUP(A232,[1]!таблЦены[#Data],2,0)</f>
        <v>м3</v>
      </c>
      <c r="E232" s="15">
        <f>+VLOOKUP(A232,[1]!таблЦены[#Data],3,0)</f>
        <v>0.76600000000000001</v>
      </c>
      <c r="F232" s="16" t="s">
        <v>999</v>
      </c>
      <c r="G232" s="37">
        <f t="shared" si="21"/>
        <v>2768.9428571428571</v>
      </c>
      <c r="H232" s="5"/>
      <c r="I232" s="13" t="s">
        <v>421</v>
      </c>
      <c r="J232" s="28"/>
      <c r="K232" s="14" t="str">
        <f>+VLOOKUP(I232,[1]!таблЦены[#Data],5,0)</f>
        <v>ШИФР 0.312</v>
      </c>
      <c r="L232" s="15" t="str">
        <f>+VLOOKUP(I232,[1]!таблЦены[#Data],2,0)</f>
        <v>м3</v>
      </c>
      <c r="M232" s="15">
        <f>+VLOOKUP(I232,[1]!таблЦены[#Data],3,0)</f>
        <v>1.841</v>
      </c>
      <c r="N232" s="39" t="s">
        <v>1000</v>
      </c>
      <c r="O232" s="37">
        <f t="shared" ref="O232:O247" si="22">N232/1.05</f>
        <v>8297.1523809523806</v>
      </c>
    </row>
    <row r="233" spans="1:15" x14ac:dyDescent="0.25">
      <c r="A233" s="13" t="s">
        <v>422</v>
      </c>
      <c r="B233" s="28"/>
      <c r="C233" s="14" t="str">
        <f>+VLOOKUP(A233,[1]!таблЦены[#Data],5,0)</f>
        <v>ШИФР 0.312</v>
      </c>
      <c r="D233" s="15" t="str">
        <f>+VLOOKUP(A233,[1]!таблЦены[#Data],2,0)</f>
        <v>м3</v>
      </c>
      <c r="E233" s="15">
        <f>+VLOOKUP(A233,[1]!таблЦены[#Data],3,0)</f>
        <v>0.32100000000000001</v>
      </c>
      <c r="F233" s="16" t="s">
        <v>1001</v>
      </c>
      <c r="G233" s="37">
        <f t="shared" si="21"/>
        <v>1286.4476190476189</v>
      </c>
      <c r="H233" s="5"/>
      <c r="I233" s="13" t="s">
        <v>423</v>
      </c>
      <c r="J233" s="28"/>
      <c r="K233" s="14" t="str">
        <f>+VLOOKUP(I233,[1]!таблЦены[#Data],5,0)</f>
        <v>ШИФР 0.312</v>
      </c>
      <c r="L233" s="15" t="str">
        <f>+VLOOKUP(I233,[1]!таблЦены[#Data],2,0)</f>
        <v>м3</v>
      </c>
      <c r="M233" s="15">
        <f>+VLOOKUP(I233,[1]!таблЦены[#Data],3,0)</f>
        <v>2.3220000000000001</v>
      </c>
      <c r="N233" s="39" t="s">
        <v>1002</v>
      </c>
      <c r="O233" s="37">
        <f t="shared" si="22"/>
        <v>10178.514285714286</v>
      </c>
    </row>
    <row r="234" spans="1:15" x14ac:dyDescent="0.25">
      <c r="A234" s="13" t="s">
        <v>424</v>
      </c>
      <c r="B234" s="28"/>
      <c r="C234" s="14" t="str">
        <f>+VLOOKUP(A234,[1]!таблЦены[#Data],5,0)</f>
        <v>ШИФР 0.312</v>
      </c>
      <c r="D234" s="15" t="str">
        <f>+VLOOKUP(A234,[1]!таблЦены[#Data],2,0)</f>
        <v>м3</v>
      </c>
      <c r="E234" s="15">
        <f>+VLOOKUP(A234,[1]!таблЦены[#Data],3,0)</f>
        <v>0.67600000000000005</v>
      </c>
      <c r="F234" s="16" t="s">
        <v>1003</v>
      </c>
      <c r="G234" s="37">
        <f t="shared" si="21"/>
        <v>2383.8380952380953</v>
      </c>
      <c r="H234" s="5"/>
      <c r="I234" s="13" t="s">
        <v>425</v>
      </c>
      <c r="J234" s="28"/>
      <c r="K234" s="14" t="str">
        <f>+VLOOKUP(I234,[1]!таблЦены[#Data],5,0)</f>
        <v>ШИФР 0.312</v>
      </c>
      <c r="L234" s="15" t="str">
        <f>+VLOOKUP(I234,[1]!таблЦены[#Data],2,0)</f>
        <v>м3</v>
      </c>
      <c r="M234" s="15">
        <f>+VLOOKUP(I234,[1]!таблЦены[#Data],3,0)</f>
        <v>0.90300000000000002</v>
      </c>
      <c r="N234" s="39" t="s">
        <v>1004</v>
      </c>
      <c r="O234" s="37">
        <f t="shared" si="22"/>
        <v>4076.7142857142858</v>
      </c>
    </row>
    <row r="235" spans="1:15" x14ac:dyDescent="0.25">
      <c r="A235" s="13" t="s">
        <v>426</v>
      </c>
      <c r="B235" s="28"/>
      <c r="C235" s="14" t="str">
        <f>+VLOOKUP(A235,[1]!таблЦены[#Data],5,0)</f>
        <v>ШИФР 0.312</v>
      </c>
      <c r="D235" s="15" t="str">
        <f>+VLOOKUP(A235,[1]!таблЦены[#Data],2,0)</f>
        <v>м3</v>
      </c>
      <c r="E235" s="15">
        <f>+VLOOKUP(A235,[1]!таблЦены[#Data],3,0)</f>
        <v>0.85199999999999998</v>
      </c>
      <c r="F235" s="16" t="s">
        <v>1005</v>
      </c>
      <c r="G235" s="37">
        <f t="shared" si="21"/>
        <v>3082.180952380952</v>
      </c>
      <c r="H235" s="5"/>
      <c r="I235" s="13" t="s">
        <v>427</v>
      </c>
      <c r="J235" s="28"/>
      <c r="K235" s="14" t="str">
        <f>+VLOOKUP(I235,[1]!таблЦены[#Data],5,0)</f>
        <v>ШИФР 0.312</v>
      </c>
      <c r="L235" s="15" t="str">
        <f>+VLOOKUP(I235,[1]!таблЦены[#Data],2,0)</f>
        <v>м3</v>
      </c>
      <c r="M235" s="15">
        <f>+VLOOKUP(I235,[1]!таблЦены[#Data],3,0)</f>
        <v>1.897</v>
      </c>
      <c r="N235" s="39" t="s">
        <v>1006</v>
      </c>
      <c r="O235" s="37">
        <f t="shared" si="22"/>
        <v>8548.4857142857145</v>
      </c>
    </row>
    <row r="236" spans="1:15" x14ac:dyDescent="0.25">
      <c r="A236" s="13" t="s">
        <v>428</v>
      </c>
      <c r="B236" s="28"/>
      <c r="C236" s="14" t="str">
        <f>+VLOOKUP(A236,[1]!таблЦены[#Data],5,0)</f>
        <v>ШИФР 0.312</v>
      </c>
      <c r="D236" s="15" t="str">
        <f>+VLOOKUP(A236,[1]!таблЦены[#Data],2,0)</f>
        <v>м3</v>
      </c>
      <c r="E236" s="15">
        <f>+VLOOKUP(A236,[1]!таблЦены[#Data],3,0)</f>
        <v>0.32500000000000001</v>
      </c>
      <c r="F236" s="16" t="s">
        <v>1007</v>
      </c>
      <c r="G236" s="37">
        <f t="shared" si="21"/>
        <v>1300.1333333333334</v>
      </c>
      <c r="H236" s="5"/>
      <c r="I236" s="13" t="s">
        <v>429</v>
      </c>
      <c r="J236" s="28"/>
      <c r="K236" s="14" t="str">
        <f>+VLOOKUP(I236,[1]!таблЦены[#Data],5,0)</f>
        <v>ШИФР 0.312</v>
      </c>
      <c r="L236" s="15" t="str">
        <f>+VLOOKUP(I236,[1]!таблЦены[#Data],2,0)</f>
        <v>м3</v>
      </c>
      <c r="M236" s="15">
        <f>+VLOOKUP(I236,[1]!таблЦены[#Data],3,0)</f>
        <v>2.3940000000000001</v>
      </c>
      <c r="N236" s="39" t="s">
        <v>1008</v>
      </c>
      <c r="O236" s="37">
        <f t="shared" si="22"/>
        <v>10490.809523809523</v>
      </c>
    </row>
    <row r="237" spans="1:15" x14ac:dyDescent="0.25">
      <c r="A237" s="13" t="s">
        <v>430</v>
      </c>
      <c r="B237" s="28"/>
      <c r="C237" s="14" t="str">
        <f>+VLOOKUP(A237,[1]!таблЦены[#Data],5,0)</f>
        <v>ШИФР 0.312</v>
      </c>
      <c r="D237" s="15" t="str">
        <f>+VLOOKUP(A237,[1]!таблЦены[#Data],2,0)</f>
        <v>м3</v>
      </c>
      <c r="E237" s="15">
        <f>+VLOOKUP(A237,[1]!таблЦены[#Data],3,0)</f>
        <v>0.68300000000000005</v>
      </c>
      <c r="F237" s="16" t="s">
        <v>1009</v>
      </c>
      <c r="G237" s="37">
        <f t="shared" si="21"/>
        <v>2407.3809523809523</v>
      </c>
      <c r="H237" s="5"/>
      <c r="I237" s="13" t="s">
        <v>431</v>
      </c>
      <c r="J237" s="28"/>
      <c r="K237" s="14" t="str">
        <f>+VLOOKUP(I237,[1]!таблЦены[#Data],5,0)</f>
        <v>ШИФР 0.312</v>
      </c>
      <c r="L237" s="15" t="str">
        <f>+VLOOKUP(I237,[1]!таблЦены[#Data],2,0)</f>
        <v>м3</v>
      </c>
      <c r="M237" s="15">
        <f>+VLOOKUP(I237,[1]!таблЦены[#Data],3,0)</f>
        <v>0.93899999999999995</v>
      </c>
      <c r="N237" s="39" t="s">
        <v>1010</v>
      </c>
      <c r="O237" s="37">
        <f t="shared" si="22"/>
        <v>4706.4761904761908</v>
      </c>
    </row>
    <row r="238" spans="1:15" x14ac:dyDescent="0.25">
      <c r="A238" s="13" t="s">
        <v>432</v>
      </c>
      <c r="B238" s="28"/>
      <c r="C238" s="14" t="str">
        <f>+VLOOKUP(A238,[1]!таблЦены[#Data],5,0)</f>
        <v>ШИФР 0.312</v>
      </c>
      <c r="D238" s="15" t="str">
        <f>+VLOOKUP(A238,[1]!таблЦены[#Data],2,0)</f>
        <v>м3</v>
      </c>
      <c r="E238" s="15">
        <f>+VLOOKUP(A238,[1]!таблЦены[#Data],3,0)</f>
        <v>0.86099999999999999</v>
      </c>
      <c r="F238" s="16" t="s">
        <v>1011</v>
      </c>
      <c r="G238" s="37">
        <f t="shared" si="21"/>
        <v>3117.3619047619045</v>
      </c>
      <c r="H238" s="5"/>
      <c r="I238" s="13" t="s">
        <v>433</v>
      </c>
      <c r="J238" s="28"/>
      <c r="K238" s="14" t="str">
        <f>+VLOOKUP(I238,[1]!таблЦены[#Data],5,0)</f>
        <v>ШИФР 0.312</v>
      </c>
      <c r="L238" s="15" t="str">
        <f>+VLOOKUP(I238,[1]!таблЦены[#Data],2,0)</f>
        <v>м3</v>
      </c>
      <c r="M238" s="15">
        <f>+VLOOKUP(I238,[1]!таблЦены[#Data],3,0)</f>
        <v>1.9730000000000001</v>
      </c>
      <c r="N238" s="39" t="s">
        <v>1012</v>
      </c>
      <c r="O238" s="37">
        <f t="shared" si="22"/>
        <v>9403.9904761904763</v>
      </c>
    </row>
    <row r="239" spans="1:15" x14ac:dyDescent="0.25">
      <c r="A239" s="13" t="s">
        <v>434</v>
      </c>
      <c r="B239" s="28"/>
      <c r="C239" s="14" t="str">
        <f>+VLOOKUP(A239,[1]!таблЦены[#Data],5,0)</f>
        <v>ШИФР 0.312</v>
      </c>
      <c r="D239" s="15" t="str">
        <f>+VLOOKUP(A239,[1]!таблЦены[#Data],2,0)</f>
        <v>м3</v>
      </c>
      <c r="E239" s="15">
        <f>+VLOOKUP(A239,[1]!таблЦены[#Data],3,0)</f>
        <v>0.33400000000000002</v>
      </c>
      <c r="F239" s="16" t="s">
        <v>1013</v>
      </c>
      <c r="G239" s="37">
        <f t="shared" si="21"/>
        <v>1337.8</v>
      </c>
      <c r="H239" s="5"/>
      <c r="I239" s="13" t="s">
        <v>435</v>
      </c>
      <c r="J239" s="28"/>
      <c r="K239" s="14" t="str">
        <f>+VLOOKUP(I239,[1]!таблЦены[#Data],5,0)</f>
        <v>ШИФР 0.312</v>
      </c>
      <c r="L239" s="15" t="str">
        <f>+VLOOKUP(I239,[1]!таблЦены[#Data],2,0)</f>
        <v>м3</v>
      </c>
      <c r="M239" s="15">
        <f>+VLOOKUP(I239,[1]!таблЦены[#Data],3,0)</f>
        <v>2.4889999999999999</v>
      </c>
      <c r="N239" s="39" t="s">
        <v>1014</v>
      </c>
      <c r="O239" s="37">
        <f t="shared" si="22"/>
        <v>11428.047619047618</v>
      </c>
    </row>
    <row r="240" spans="1:15" x14ac:dyDescent="0.25">
      <c r="A240" s="13" t="s">
        <v>436</v>
      </c>
      <c r="B240" s="28"/>
      <c r="C240" s="14" t="str">
        <f>+VLOOKUP(A240,[1]!таблЦены[#Data],5,0)</f>
        <v>ШИФР 0.312</v>
      </c>
      <c r="D240" s="15" t="str">
        <f>+VLOOKUP(A240,[1]!таблЦены[#Data],2,0)</f>
        <v>м3</v>
      </c>
      <c r="E240" s="15">
        <f>+VLOOKUP(A240,[1]!таблЦены[#Data],3,0)</f>
        <v>0.70299999999999996</v>
      </c>
      <c r="F240" s="16" t="s">
        <v>1015</v>
      </c>
      <c r="G240" s="37">
        <f t="shared" si="21"/>
        <v>2477.8761904761905</v>
      </c>
      <c r="H240" s="5"/>
      <c r="I240" s="13" t="s">
        <v>437</v>
      </c>
      <c r="J240" s="28"/>
      <c r="K240" s="14" t="str">
        <f>+VLOOKUP(I240,[1]!таблЦены[#Data],5,0)</f>
        <v>ШИФР 0.312</v>
      </c>
      <c r="L240" s="15" t="str">
        <f>+VLOOKUP(I240,[1]!таблЦены[#Data],2,0)</f>
        <v>м3</v>
      </c>
      <c r="M240" s="15">
        <f>+VLOOKUP(I240,[1]!таблЦены[#Data],3,0)</f>
        <v>0.97499999999999998</v>
      </c>
      <c r="N240" s="39" t="s">
        <v>1016</v>
      </c>
      <c r="O240" s="37">
        <f t="shared" si="22"/>
        <v>4887.7333333333327</v>
      </c>
    </row>
    <row r="241" spans="1:15" x14ac:dyDescent="0.25">
      <c r="A241" s="13" t="s">
        <v>438</v>
      </c>
      <c r="B241" s="28"/>
      <c r="C241" s="14" t="str">
        <f>+VLOOKUP(A241,[1]!таблЦены[#Data],5,0)</f>
        <v>ШИФР 0.312</v>
      </c>
      <c r="D241" s="15" t="str">
        <f>+VLOOKUP(A241,[1]!таблЦены[#Data],2,0)</f>
        <v>м3</v>
      </c>
      <c r="E241" s="15">
        <f>+VLOOKUP(A241,[1]!таблЦены[#Data],3,0)</f>
        <v>0.88700000000000001</v>
      </c>
      <c r="F241" s="16" t="s">
        <v>1017</v>
      </c>
      <c r="G241" s="37">
        <f t="shared" si="21"/>
        <v>3216.6666666666665</v>
      </c>
      <c r="H241" s="5"/>
      <c r="I241" s="13" t="s">
        <v>439</v>
      </c>
      <c r="J241" s="28"/>
      <c r="K241" s="14" t="str">
        <f>+VLOOKUP(I241,[1]!таблЦены[#Data],5,0)</f>
        <v>ШИФР 0.312</v>
      </c>
      <c r="L241" s="15" t="str">
        <f>+VLOOKUP(I241,[1]!таблЦены[#Data],2,0)</f>
        <v>м3</v>
      </c>
      <c r="M241" s="15">
        <f>+VLOOKUP(I241,[1]!таблЦены[#Data],3,0)</f>
        <v>2.048</v>
      </c>
      <c r="N241" s="39" t="s">
        <v>1018</v>
      </c>
      <c r="O241" s="37">
        <f t="shared" si="22"/>
        <v>10204.285714285714</v>
      </c>
    </row>
    <row r="242" spans="1:15" x14ac:dyDescent="0.25">
      <c r="A242" s="13" t="s">
        <v>440</v>
      </c>
      <c r="B242" s="28"/>
      <c r="C242" s="14" t="str">
        <f>+VLOOKUP(A242,[1]!таблЦены[#Data],5,0)</f>
        <v>ШИФР 0.312</v>
      </c>
      <c r="D242" s="15" t="str">
        <f>+VLOOKUP(A242,[1]!таблЦены[#Data],2,0)</f>
        <v>м3</v>
      </c>
      <c r="E242" s="15">
        <f>+VLOOKUP(A242,[1]!таблЦены[#Data],3,0)</f>
        <v>0.36099999999999999</v>
      </c>
      <c r="F242" s="16" t="s">
        <v>1019</v>
      </c>
      <c r="G242" s="37">
        <f t="shared" si="21"/>
        <v>1445.047619047619</v>
      </c>
      <c r="H242" s="5"/>
      <c r="I242" s="13" t="s">
        <v>441</v>
      </c>
      <c r="J242" s="28"/>
      <c r="K242" s="14" t="str">
        <f>+VLOOKUP(I242,[1]!таблЦены[#Data],5,0)</f>
        <v>ШИФР 0.312</v>
      </c>
      <c r="L242" s="15" t="str">
        <f>+VLOOKUP(I242,[1]!таблЦены[#Data],2,0)</f>
        <v>м3</v>
      </c>
      <c r="M242" s="15">
        <f>+VLOOKUP(I242,[1]!таблЦены[#Data],3,0)</f>
        <v>2.5859999999999999</v>
      </c>
      <c r="N242" s="39" t="s">
        <v>1020</v>
      </c>
      <c r="O242" s="37">
        <f t="shared" si="22"/>
        <v>12394.571428571428</v>
      </c>
    </row>
    <row r="243" spans="1:15" x14ac:dyDescent="0.25">
      <c r="A243" s="13" t="s">
        <v>442</v>
      </c>
      <c r="B243" s="28"/>
      <c r="C243" s="14" t="str">
        <f>+VLOOKUP(A243,[1]!таблЦены[#Data],5,0)</f>
        <v>ШИФР 0.312</v>
      </c>
      <c r="D243" s="15" t="str">
        <f>+VLOOKUP(A243,[1]!таблЦены[#Data],2,0)</f>
        <v>м3</v>
      </c>
      <c r="E243" s="15">
        <f>+VLOOKUP(A243,[1]!таблЦены[#Data],3,0)</f>
        <v>0.95699999999999996</v>
      </c>
      <c r="F243" s="16" t="s">
        <v>1021</v>
      </c>
      <c r="G243" s="37">
        <f t="shared" si="21"/>
        <v>3466.0095238095237</v>
      </c>
      <c r="H243" s="5"/>
      <c r="I243" s="13" t="s">
        <v>443</v>
      </c>
      <c r="J243" s="28"/>
      <c r="K243" s="14" t="str">
        <f>+VLOOKUP(I243,[1]!таблЦены[#Data],5,0)</f>
        <v>ШИФР 0.312</v>
      </c>
      <c r="L243" s="15" t="str">
        <f>+VLOOKUP(I243,[1]!таблЦены[#Data],2,0)</f>
        <v>м3</v>
      </c>
      <c r="M243" s="15">
        <f>+VLOOKUP(I243,[1]!таблЦены[#Data],3,0)</f>
        <v>1.012</v>
      </c>
      <c r="N243" s="39" t="s">
        <v>1022</v>
      </c>
      <c r="O243" s="37">
        <f t="shared" si="22"/>
        <v>5069.0095238095237</v>
      </c>
    </row>
    <row r="244" spans="1:15" x14ac:dyDescent="0.25">
      <c r="A244" s="13" t="s">
        <v>444</v>
      </c>
      <c r="B244" s="28"/>
      <c r="C244" s="14" t="str">
        <f>+VLOOKUP(A244,[1]!таблЦены[#Data],5,0)</f>
        <v>ШИФР 0.312</v>
      </c>
      <c r="D244" s="15" t="str">
        <f>+VLOOKUP(A244,[1]!таблЦены[#Data],2,0)</f>
        <v>м3</v>
      </c>
      <c r="E244" s="15">
        <f>+VLOOKUP(A244,[1]!таблЦены[#Data],3,0)</f>
        <v>0.379</v>
      </c>
      <c r="F244" s="16" t="s">
        <v>1023</v>
      </c>
      <c r="G244" s="37">
        <f t="shared" si="21"/>
        <v>1517.8380952380951</v>
      </c>
      <c r="H244" s="5"/>
      <c r="I244" s="13" t="s">
        <v>445</v>
      </c>
      <c r="J244" s="28"/>
      <c r="K244" s="14" t="str">
        <f>+VLOOKUP(I244,[1]!таблЦены[#Data],5,0)</f>
        <v>ШИФР 0.312</v>
      </c>
      <c r="L244" s="15" t="str">
        <f>+VLOOKUP(I244,[1]!таблЦены[#Data],2,0)</f>
        <v>м3</v>
      </c>
      <c r="M244" s="15">
        <f>+VLOOKUP(I244,[1]!таблЦены[#Data],3,0)</f>
        <v>2.1240000000000001</v>
      </c>
      <c r="N244" s="39" t="s">
        <v>1024</v>
      </c>
      <c r="O244" s="37">
        <f t="shared" si="22"/>
        <v>10991.590476190477</v>
      </c>
    </row>
    <row r="245" spans="1:15" x14ac:dyDescent="0.25">
      <c r="A245" s="13" t="s">
        <v>446</v>
      </c>
      <c r="B245" s="28"/>
      <c r="C245" s="14" t="str">
        <f>+VLOOKUP(A245,[1]!таблЦены[#Data],5,0)</f>
        <v>ШИФР 0.312</v>
      </c>
      <c r="D245" s="15" t="str">
        <f>+VLOOKUP(A245,[1]!таблЦены[#Data],2,0)</f>
        <v>м3</v>
      </c>
      <c r="E245" s="15">
        <f>+VLOOKUP(A245,[1]!таблЦены[#Data],3,0)</f>
        <v>0.79700000000000004</v>
      </c>
      <c r="F245" s="16" t="s">
        <v>1025</v>
      </c>
      <c r="G245" s="37">
        <f t="shared" si="21"/>
        <v>2809.2</v>
      </c>
      <c r="H245" s="5"/>
      <c r="I245" s="13" t="s">
        <v>447</v>
      </c>
      <c r="J245" s="28"/>
      <c r="K245" s="14" t="str">
        <f>+VLOOKUP(I245,[1]!таблЦены[#Data],5,0)</f>
        <v>ШИФР 0.312</v>
      </c>
      <c r="L245" s="15" t="str">
        <f>+VLOOKUP(I245,[1]!таблЦены[#Data],2,0)</f>
        <v>м3</v>
      </c>
      <c r="M245" s="15">
        <f>+VLOOKUP(I245,[1]!таблЦены[#Data],3,0)</f>
        <v>1.044</v>
      </c>
      <c r="N245" s="39" t="s">
        <v>1026</v>
      </c>
      <c r="O245" s="37">
        <f t="shared" si="22"/>
        <v>5781.4761904761908</v>
      </c>
    </row>
    <row r="246" spans="1:15" x14ac:dyDescent="0.25">
      <c r="A246" s="13" t="s">
        <v>448</v>
      </c>
      <c r="B246" s="28"/>
      <c r="C246" s="14" t="str">
        <f>+VLOOKUP(A246,[1]!таблЦены[#Data],5,0)</f>
        <v>ШИФР 0.312</v>
      </c>
      <c r="D246" s="15" t="str">
        <f>+VLOOKUP(A246,[1]!таблЦены[#Data],2,0)</f>
        <v>м3</v>
      </c>
      <c r="E246" s="15">
        <f>+VLOOKUP(A246,[1]!таблЦены[#Data],3,0)</f>
        <v>1.0049999999999999</v>
      </c>
      <c r="F246" s="16" t="s">
        <v>1027</v>
      </c>
      <c r="G246" s="37">
        <f t="shared" si="21"/>
        <v>3639.5714285714284</v>
      </c>
      <c r="H246" s="5"/>
      <c r="I246" s="31" t="s">
        <v>449</v>
      </c>
      <c r="J246" s="32"/>
      <c r="K246" s="33" t="str">
        <f>+VLOOKUP(I246,[1]!таблЦены[#Data],5,0)</f>
        <v>ШИФР 0.312</v>
      </c>
      <c r="L246" s="34" t="str">
        <f>+VLOOKUP(I246,[1]!таблЦены[#Data],2,0)</f>
        <v>м3</v>
      </c>
      <c r="M246" s="34">
        <f>+VLOOKUP(I246,[1]!таблЦены[#Data],3,0)</f>
        <v>2.1930000000000001</v>
      </c>
      <c r="N246" s="41" t="s">
        <v>1028</v>
      </c>
      <c r="O246" s="37">
        <f t="shared" si="22"/>
        <v>11346.228571428572</v>
      </c>
    </row>
    <row r="247" spans="1:15" x14ac:dyDescent="0.25">
      <c r="A247" s="13" t="s">
        <v>450</v>
      </c>
      <c r="B247" s="28"/>
      <c r="C247" s="14" t="str">
        <f>+VLOOKUP(A247,[1]!таблЦены[#Data],5,0)</f>
        <v>ШИФР 0.312</v>
      </c>
      <c r="D247" s="15" t="str">
        <f>+VLOOKUP(A247,[1]!таблЦены[#Data],2,0)</f>
        <v>м3</v>
      </c>
      <c r="E247" s="15">
        <f>+VLOOKUP(A247,[1]!таблЦены[#Data],3,0)</f>
        <v>0.39800000000000002</v>
      </c>
      <c r="F247" s="27" t="s">
        <v>1029</v>
      </c>
      <c r="G247" s="37">
        <f t="shared" si="21"/>
        <v>1591.7238095238095</v>
      </c>
      <c r="H247" s="5"/>
      <c r="I247" s="23" t="s">
        <v>451</v>
      </c>
      <c r="J247" s="35"/>
      <c r="K247" s="25" t="str">
        <f>+VLOOKUP(I247,[1]!таблЦены[#Data],5,0)</f>
        <v>ШИФР 0.312</v>
      </c>
      <c r="L247" s="26" t="str">
        <f>+VLOOKUP(I247,[1]!таблЦены[#Data],2,0)</f>
        <v>м3</v>
      </c>
      <c r="M247" s="26">
        <f>+VLOOKUP(I247,[1]!таблЦены[#Data],3,0)</f>
        <v>1.048</v>
      </c>
      <c r="N247" s="40" t="s">
        <v>1030</v>
      </c>
      <c r="O247" s="37">
        <f t="shared" si="22"/>
        <v>5801.6</v>
      </c>
    </row>
    <row r="248" spans="1:15" ht="15" customHeight="1" x14ac:dyDescent="0.25">
      <c r="A248" s="83" t="s">
        <v>0</v>
      </c>
      <c r="B248" s="83" t="s">
        <v>1</v>
      </c>
      <c r="C248" s="83" t="s">
        <v>2</v>
      </c>
      <c r="D248" s="83" t="s">
        <v>3</v>
      </c>
      <c r="E248" s="83" t="s">
        <v>4</v>
      </c>
      <c r="F248" s="86" t="s">
        <v>1174</v>
      </c>
      <c r="G248" s="88" t="s">
        <v>1234</v>
      </c>
      <c r="H248" s="22"/>
      <c r="I248" s="83" t="s">
        <v>0</v>
      </c>
      <c r="J248" s="83" t="s">
        <v>1</v>
      </c>
      <c r="K248" s="83" t="s">
        <v>2</v>
      </c>
      <c r="L248" s="83" t="s">
        <v>3</v>
      </c>
      <c r="M248" s="83" t="s">
        <v>4</v>
      </c>
      <c r="N248" s="86" t="s">
        <v>1174</v>
      </c>
      <c r="O248" s="103" t="s">
        <v>1234</v>
      </c>
    </row>
    <row r="249" spans="1:15" ht="23.25" customHeight="1" x14ac:dyDescent="0.25">
      <c r="A249" s="84"/>
      <c r="B249" s="84"/>
      <c r="C249" s="84"/>
      <c r="D249" s="84"/>
      <c r="E249" s="84"/>
      <c r="F249" s="87"/>
      <c r="G249" s="89"/>
      <c r="H249" s="22"/>
      <c r="I249" s="84"/>
      <c r="J249" s="84"/>
      <c r="K249" s="84"/>
      <c r="L249" s="84"/>
      <c r="M249" s="84"/>
      <c r="N249" s="87"/>
      <c r="O249" s="104"/>
    </row>
    <row r="250" spans="1:15" ht="15" customHeight="1" x14ac:dyDescent="0.25">
      <c r="A250" s="13" t="s">
        <v>452</v>
      </c>
      <c r="B250" s="28"/>
      <c r="C250" s="14" t="str">
        <f>+VLOOKUP(A250,[1]!таблЦены[#Data],5,0)</f>
        <v>ШИФР 0.312</v>
      </c>
      <c r="D250" s="15" t="str">
        <f>+VLOOKUP(A250,[1]!таблЦены[#Data],2,0)</f>
        <v>м3</v>
      </c>
      <c r="E250" s="15">
        <f>+VLOOKUP(A250,[1]!таблЦены[#Data],3,0)</f>
        <v>2.2000000000000002</v>
      </c>
      <c r="F250" s="16" t="s">
        <v>1031</v>
      </c>
      <c r="G250" s="37">
        <f t="shared" ref="G250:G257" si="23">F250/1.05</f>
        <v>11386.714285714284</v>
      </c>
      <c r="H250" s="5"/>
      <c r="I250" s="95" t="str">
        <f>"Плиты перекрытий ПТМ (цены с "&amp;TEXT(VLOOKUP(I253,[1]!таблЦены[#Data],6,0),"ДД.ММ.ГГГГ")&amp;")
(ЗАВОД ПУСТОТНЫХ ИЗДЕЛИЙ)"</f>
        <v>Плиты перекрытий ПТМ (цены с 01.10.2017)
(ЗАВОД ПУСТОТНЫХ ИЗДЕЛИЙ)</v>
      </c>
      <c r="J250" s="95"/>
      <c r="K250" s="95"/>
      <c r="L250" s="95"/>
      <c r="M250" s="95"/>
      <c r="N250" s="96"/>
      <c r="O250" s="105"/>
    </row>
    <row r="251" spans="1:15" x14ac:dyDescent="0.25">
      <c r="A251" s="13" t="s">
        <v>453</v>
      </c>
      <c r="B251" s="28"/>
      <c r="C251" s="14" t="str">
        <f>+VLOOKUP(A251,[1]!таблЦены[#Data],5,0)</f>
        <v>ШИФР 0.312</v>
      </c>
      <c r="D251" s="15" t="str">
        <f>+VLOOKUP(A251,[1]!таблЦены[#Data],2,0)</f>
        <v>м3</v>
      </c>
      <c r="E251" s="15">
        <f>+VLOOKUP(A251,[1]!таблЦены[#Data],3,0)</f>
        <v>2.778</v>
      </c>
      <c r="F251" s="16" t="s">
        <v>1032</v>
      </c>
      <c r="G251" s="37">
        <f t="shared" si="23"/>
        <v>13815.380952380952</v>
      </c>
      <c r="H251" s="5"/>
      <c r="I251" s="97"/>
      <c r="J251" s="97"/>
      <c r="K251" s="97"/>
      <c r="L251" s="97"/>
      <c r="M251" s="97"/>
      <c r="N251" s="98"/>
      <c r="O251" s="106"/>
    </row>
    <row r="252" spans="1:15" x14ac:dyDescent="0.25">
      <c r="A252" s="13" t="s">
        <v>454</v>
      </c>
      <c r="B252" s="28"/>
      <c r="C252" s="14" t="str">
        <f>+VLOOKUP(A252,[1]!таблЦены[#Data],5,0)</f>
        <v>ШИФР 0.312</v>
      </c>
      <c r="D252" s="15" t="str">
        <f>+VLOOKUP(A252,[1]!таблЦены[#Data],2,0)</f>
        <v>м3</v>
      </c>
      <c r="E252" s="15">
        <f>+VLOOKUP(A252,[1]!таблЦены[#Data],3,0)</f>
        <v>1.056</v>
      </c>
      <c r="F252" s="16" t="s">
        <v>1033</v>
      </c>
      <c r="G252" s="37">
        <f t="shared" si="23"/>
        <v>5852.028571428571</v>
      </c>
      <c r="H252" s="5"/>
      <c r="I252" s="91" t="str">
        <f>VLOOKUP(I253,[1]!таблЦены[#Data],13,0)</f>
        <v>Плиты перекрытий</v>
      </c>
      <c r="J252" s="91"/>
      <c r="K252" s="91"/>
      <c r="L252" s="91"/>
      <c r="M252" s="91"/>
      <c r="N252" s="99"/>
      <c r="O252" s="107"/>
    </row>
    <row r="253" spans="1:15" x14ac:dyDescent="0.25">
      <c r="A253" s="13" t="s">
        <v>455</v>
      </c>
      <c r="B253" s="28"/>
      <c r="C253" s="14" t="str">
        <f>+VLOOKUP(A253,[1]!таблЦены[#Data],5,0)</f>
        <v>ШИФР 0.312</v>
      </c>
      <c r="D253" s="15" t="str">
        <f>+VLOOKUP(A253,[1]!таблЦены[#Data],2,0)</f>
        <v>м3</v>
      </c>
      <c r="E253" s="15">
        <f>+VLOOKUP(A253,[1]!таблЦены[#Data],3,0)</f>
        <v>2.2210000000000001</v>
      </c>
      <c r="F253" s="16" t="s">
        <v>1034</v>
      </c>
      <c r="G253" s="37">
        <f t="shared" si="23"/>
        <v>11491.095238095237</v>
      </c>
      <c r="H253" s="5"/>
      <c r="I253" s="8" t="s">
        <v>456</v>
      </c>
      <c r="J253" s="30" t="str">
        <f>+VLOOKUP(I253,[1]!таблЦены[#Data],4,0)</f>
        <v>250</v>
      </c>
      <c r="K253" s="10" t="str">
        <f>+VLOOKUP(I253,[1]!таблЦены[#Data],5,0)</f>
        <v>Б1.041.1-3.08 в.1</v>
      </c>
      <c r="L253" s="11" t="str">
        <f>+VLOOKUP(I253,[1]!таблЦены[#Data],2,0)</f>
        <v>м3</v>
      </c>
      <c r="M253" s="11">
        <f>+VLOOKUP(I253,[1]!таблЦены[#Data],3,0)</f>
        <v>0.7</v>
      </c>
      <c r="N253" s="38" t="s">
        <v>1035</v>
      </c>
      <c r="O253" s="37">
        <f t="shared" ref="O253:O266" si="24">N253/1.05</f>
        <v>2279.4666666666667</v>
      </c>
    </row>
    <row r="254" spans="1:15" x14ac:dyDescent="0.25">
      <c r="A254" s="13" t="s">
        <v>457</v>
      </c>
      <c r="B254" s="28"/>
      <c r="C254" s="14" t="str">
        <f>+VLOOKUP(A254,[1]!таблЦены[#Data],5,0)</f>
        <v>ШИФР 0.312</v>
      </c>
      <c r="D254" s="15" t="str">
        <f>+VLOOKUP(A254,[1]!таблЦены[#Data],2,0)</f>
        <v>м3</v>
      </c>
      <c r="E254" s="15">
        <f>+VLOOKUP(A254,[1]!таблЦены[#Data],3,0)</f>
        <v>2.8010000000000002</v>
      </c>
      <c r="F254" s="16" t="s">
        <v>1036</v>
      </c>
      <c r="G254" s="37">
        <f t="shared" si="23"/>
        <v>13935.971428571429</v>
      </c>
      <c r="H254" s="5"/>
      <c r="I254" s="13" t="s">
        <v>458</v>
      </c>
      <c r="J254" s="28" t="str">
        <f>+VLOOKUP(I254,[1]!таблЦены[#Data],4,0)</f>
        <v>250</v>
      </c>
      <c r="K254" s="14" t="str">
        <f>+VLOOKUP(I254,[1]!таблЦены[#Data],5,0)</f>
        <v>Б1.041.1-3.08вып.1</v>
      </c>
      <c r="L254" s="15" t="str">
        <f>+VLOOKUP(I254,[1]!таблЦены[#Data],2,0)</f>
        <v>м3</v>
      </c>
      <c r="M254" s="15">
        <f>+VLOOKUP(I254,[1]!таблЦены[#Data],3,0)</f>
        <v>0.72</v>
      </c>
      <c r="N254" s="39" t="s">
        <v>1037</v>
      </c>
      <c r="O254" s="37">
        <f t="shared" si="24"/>
        <v>2350.5809523809526</v>
      </c>
    </row>
    <row r="255" spans="1:15" x14ac:dyDescent="0.25">
      <c r="A255" s="13" t="s">
        <v>459</v>
      </c>
      <c r="B255" s="28"/>
      <c r="C255" s="14" t="str">
        <f>+VLOOKUP(A255,[1]!таблЦены[#Data],5,0)</f>
        <v>ШИФР 0.312</v>
      </c>
      <c r="D255" s="15" t="str">
        <f>+VLOOKUP(A255,[1]!таблЦены[#Data],2,0)</f>
        <v>м3</v>
      </c>
      <c r="E255" s="15">
        <f>+VLOOKUP(A255,[1]!таблЦены[#Data],3,0)</f>
        <v>1.0820000000000001</v>
      </c>
      <c r="F255" s="16" t="s">
        <v>1038</v>
      </c>
      <c r="G255" s="37">
        <f t="shared" si="23"/>
        <v>6611.5904761904758</v>
      </c>
      <c r="H255" s="5"/>
      <c r="I255" s="13" t="s">
        <v>460</v>
      </c>
      <c r="J255" s="28" t="str">
        <f>+VLOOKUP(I255,[1]!таблЦены[#Data],4,0)</f>
        <v>250</v>
      </c>
      <c r="K255" s="14" t="str">
        <f>+VLOOKUP(I255,[1]!таблЦены[#Data],5,0)</f>
        <v>Б1.041.1-3.08вып.1</v>
      </c>
      <c r="L255" s="15" t="str">
        <f>+VLOOKUP(I255,[1]!таблЦены[#Data],2,0)</f>
        <v>м3</v>
      </c>
      <c r="M255" s="15">
        <f>+VLOOKUP(I255,[1]!таблЦены[#Data],3,0)</f>
        <v>0.78</v>
      </c>
      <c r="N255" s="39" t="s">
        <v>1039</v>
      </c>
      <c r="O255" s="37">
        <f t="shared" si="24"/>
        <v>2664.0857142857139</v>
      </c>
    </row>
    <row r="256" spans="1:15" x14ac:dyDescent="0.25">
      <c r="A256" s="13" t="s">
        <v>461</v>
      </c>
      <c r="B256" s="28"/>
      <c r="C256" s="14" t="str">
        <f>+VLOOKUP(A256,[1]!таблЦены[#Data],5,0)</f>
        <v>ШИФР 0.312</v>
      </c>
      <c r="D256" s="15" t="str">
        <f>+VLOOKUP(A256,[1]!таблЦены[#Data],2,0)</f>
        <v>м3</v>
      </c>
      <c r="E256" s="15">
        <f>+VLOOKUP(A256,[1]!таблЦены[#Data],3,0)</f>
        <v>2.2749999999999999</v>
      </c>
      <c r="F256" s="16" t="s">
        <v>1040</v>
      </c>
      <c r="G256" s="37">
        <f t="shared" si="23"/>
        <v>11337.857142857143</v>
      </c>
      <c r="H256" s="5"/>
      <c r="I256" s="13" t="s">
        <v>462</v>
      </c>
      <c r="J256" s="28" t="str">
        <f>+VLOOKUP(I256,[1]!таблЦены[#Data],4,0)</f>
        <v>250</v>
      </c>
      <c r="K256" s="14" t="str">
        <f>+VLOOKUP(I256,[1]!таблЦены[#Data],5,0)</f>
        <v>Б1.041.1-3.08вып.1</v>
      </c>
      <c r="L256" s="15" t="str">
        <f>+VLOOKUP(I256,[1]!таблЦены[#Data],2,0)</f>
        <v>м3</v>
      </c>
      <c r="M256" s="15">
        <f>+VLOOKUP(I256,[1]!таблЦены[#Data],3,0)</f>
        <v>0.86</v>
      </c>
      <c r="N256" s="39" t="s">
        <v>1041</v>
      </c>
      <c r="O256" s="37">
        <f t="shared" si="24"/>
        <v>2807.4</v>
      </c>
    </row>
    <row r="257" spans="1:15" x14ac:dyDescent="0.25">
      <c r="A257" s="23" t="s">
        <v>463</v>
      </c>
      <c r="B257" s="35"/>
      <c r="C257" s="25" t="str">
        <f>+VLOOKUP(A257,[1]!таблЦены[#Data],5,0)</f>
        <v>ШИФР 0.312</v>
      </c>
      <c r="D257" s="26" t="str">
        <f>+VLOOKUP(A257,[1]!таблЦены[#Data],2,0)</f>
        <v>м3</v>
      </c>
      <c r="E257" s="26">
        <f>+VLOOKUP(A257,[1]!таблЦены[#Data],3,0)</f>
        <v>2.871</v>
      </c>
      <c r="F257" s="27" t="s">
        <v>1042</v>
      </c>
      <c r="G257" s="37">
        <f t="shared" si="23"/>
        <v>13776.485714285713</v>
      </c>
      <c r="H257" s="5"/>
      <c r="I257" s="13" t="s">
        <v>464</v>
      </c>
      <c r="J257" s="28" t="str">
        <f>+VLOOKUP(I257,[1]!таблЦены[#Data],4,0)</f>
        <v>250</v>
      </c>
      <c r="K257" s="14" t="str">
        <f>+VLOOKUP(I257,[1]!таблЦены[#Data],5,0)</f>
        <v>Б1.041.1-3.08вып.1</v>
      </c>
      <c r="L257" s="15" t="str">
        <f>+VLOOKUP(I257,[1]!таблЦены[#Data],2,0)</f>
        <v>м3</v>
      </c>
      <c r="M257" s="15">
        <f>+VLOOKUP(I257,[1]!таблЦены[#Data],3,0)</f>
        <v>0.94</v>
      </c>
      <c r="N257" s="39" t="s">
        <v>1043</v>
      </c>
      <c r="O257" s="37">
        <f t="shared" si="24"/>
        <v>3280.4</v>
      </c>
    </row>
    <row r="258" spans="1:15" x14ac:dyDescent="0.25">
      <c r="A258" s="100" t="str">
        <f>"Плиты перекрытий многопуст. ПТМ (цены с "&amp;TEXT(VLOOKUP(A260,[1]!таблЦены[#Data],6,0),"ДД.ММ.ГГГГ")&amp;")
(ЗАВОД СТРОИТЕЛЬНЫХ КОНСТРУКЦИЙ)"</f>
        <v>Плиты перекрытий многопуст. ПТМ (цены с 01.10.2017)
(ЗАВОД СТРОИТЕЛЬНЫХ КОНСТРУКЦИЙ)</v>
      </c>
      <c r="B258" s="100"/>
      <c r="C258" s="100"/>
      <c r="D258" s="100"/>
      <c r="E258" s="100"/>
      <c r="F258" s="100"/>
      <c r="G258" s="29"/>
      <c r="H258" s="5"/>
      <c r="I258" s="13" t="s">
        <v>465</v>
      </c>
      <c r="J258" s="28" t="str">
        <f>+VLOOKUP(I258,[1]!таблЦены[#Data],4,0)</f>
        <v>250</v>
      </c>
      <c r="K258" s="14" t="str">
        <f>+VLOOKUP(I258,[1]!таблЦены[#Data],5,0)</f>
        <v>Б1.041.1-3.08СТБ1383</v>
      </c>
      <c r="L258" s="15" t="str">
        <f>+VLOOKUP(I258,[1]!таблЦены[#Data],2,0)</f>
        <v>м3</v>
      </c>
      <c r="M258" s="15">
        <f>+VLOOKUP(I258,[1]!таблЦены[#Data],3,0)</f>
        <v>1.0900000000000001</v>
      </c>
      <c r="N258" s="39" t="s">
        <v>1044</v>
      </c>
      <c r="O258" s="37">
        <f t="shared" si="24"/>
        <v>3315.5809523809526</v>
      </c>
    </row>
    <row r="259" spans="1:15" x14ac:dyDescent="0.25">
      <c r="A259" s="101"/>
      <c r="B259" s="101"/>
      <c r="C259" s="101"/>
      <c r="D259" s="101"/>
      <c r="E259" s="101"/>
      <c r="F259" s="101"/>
      <c r="G259" s="29"/>
      <c r="H259" s="5"/>
      <c r="I259" s="13" t="s">
        <v>466</v>
      </c>
      <c r="J259" s="28" t="str">
        <f>+VLOOKUP(I259,[1]!таблЦены[#Data],4,0)</f>
        <v>250</v>
      </c>
      <c r="K259" s="14" t="str">
        <f>+VLOOKUP(I259,[1]!таблЦены[#Data],5,0)</f>
        <v>Б1.041.1-3.08СТБ1383</v>
      </c>
      <c r="L259" s="15" t="str">
        <f>+VLOOKUP(I259,[1]!таблЦены[#Data],2,0)</f>
        <v>м3</v>
      </c>
      <c r="M259" s="15">
        <f>+VLOOKUP(I259,[1]!таблЦены[#Data],3,0)</f>
        <v>1.25</v>
      </c>
      <c r="N259" s="39" t="s">
        <v>1045</v>
      </c>
      <c r="O259" s="37">
        <f t="shared" si="24"/>
        <v>3780.4476190476189</v>
      </c>
    </row>
    <row r="260" spans="1:15" x14ac:dyDescent="0.25">
      <c r="A260" s="8" t="s">
        <v>467</v>
      </c>
      <c r="B260" s="30"/>
      <c r="C260" s="10" t="str">
        <f>+VLOOKUP(A260,[1]!таблЦены[#Data],5,0)</f>
        <v>сер.Б1.041.1-8.11</v>
      </c>
      <c r="D260" s="11" t="str">
        <f>+VLOOKUP(A260,[1]!таблЦены[#Data],2,0)</f>
        <v>м3</v>
      </c>
      <c r="E260" s="11">
        <f>+VLOOKUP(A260,[1]!таблЦены[#Data],3,0)</f>
        <v>0.76600000000000001</v>
      </c>
      <c r="F260" s="12" t="s">
        <v>1046</v>
      </c>
      <c r="G260" s="37">
        <f t="shared" ref="G260:G323" si="25">F260/1.05</f>
        <v>2776.7999999999997</v>
      </c>
      <c r="H260" s="5"/>
      <c r="I260" s="13" t="s">
        <v>468</v>
      </c>
      <c r="J260" s="28" t="str">
        <f>+VLOOKUP(I260,[1]!таблЦены[#Data],4,0)</f>
        <v>250</v>
      </c>
      <c r="K260" s="14" t="str">
        <f>+VLOOKUP(I260,[1]!таблЦены[#Data],5,0)</f>
        <v>Б1.041.1-3.08СТБ1383</v>
      </c>
      <c r="L260" s="15" t="str">
        <f>+VLOOKUP(I260,[1]!таблЦены[#Data],2,0)</f>
        <v>м3</v>
      </c>
      <c r="M260" s="15">
        <f>+VLOOKUP(I260,[1]!таблЦены[#Data],3,0)</f>
        <v>1.33</v>
      </c>
      <c r="N260" s="39" t="s">
        <v>1047</v>
      </c>
      <c r="O260" s="37">
        <f t="shared" si="24"/>
        <v>4150.6952380952371</v>
      </c>
    </row>
    <row r="261" spans="1:15" x14ac:dyDescent="0.25">
      <c r="A261" s="13" t="s">
        <v>469</v>
      </c>
      <c r="B261" s="28"/>
      <c r="C261" s="14" t="str">
        <f>+VLOOKUP(A261,[1]!таблЦены[#Data],5,0)</f>
        <v>сер.Б1.041.1-8.11</v>
      </c>
      <c r="D261" s="15" t="str">
        <f>+VLOOKUP(A261,[1]!таблЦены[#Data],2,0)</f>
        <v>м3</v>
      </c>
      <c r="E261" s="15">
        <f>+VLOOKUP(A261,[1]!таблЦены[#Data],3,0)</f>
        <v>0.86099999999999999</v>
      </c>
      <c r="F261" s="16" t="s">
        <v>1048</v>
      </c>
      <c r="G261" s="37">
        <f t="shared" si="25"/>
        <v>3123.333333333333</v>
      </c>
      <c r="H261" s="5"/>
      <c r="I261" s="13" t="s">
        <v>470</v>
      </c>
      <c r="J261" s="28" t="str">
        <f>+VLOOKUP(I261,[1]!таблЦены[#Data],4,0)</f>
        <v>250</v>
      </c>
      <c r="K261" s="14" t="str">
        <f>+VLOOKUP(I261,[1]!таблЦены[#Data],5,0)</f>
        <v>Б1.041.1-3.08СТБ1383</v>
      </c>
      <c r="L261" s="15" t="str">
        <f>+VLOOKUP(I261,[1]!таблЦены[#Data],2,0)</f>
        <v>м3</v>
      </c>
      <c r="M261" s="15">
        <f>+VLOOKUP(I261,[1]!таблЦены[#Data],3,0)</f>
        <v>1.41</v>
      </c>
      <c r="N261" s="39" t="s">
        <v>1049</v>
      </c>
      <c r="O261" s="37">
        <f t="shared" si="24"/>
        <v>4339.7809523809528</v>
      </c>
    </row>
    <row r="262" spans="1:15" x14ac:dyDescent="0.25">
      <c r="A262" s="13" t="s">
        <v>471</v>
      </c>
      <c r="B262" s="28"/>
      <c r="C262" s="14" t="str">
        <f>+VLOOKUP(A262,[1]!таблЦены[#Data],5,0)</f>
        <v>сер.Б1.041.1-8.11</v>
      </c>
      <c r="D262" s="15" t="str">
        <f>+VLOOKUP(A262,[1]!таблЦены[#Data],2,0)</f>
        <v>м3</v>
      </c>
      <c r="E262" s="15">
        <f>+VLOOKUP(A262,[1]!таблЦены[#Data],3,0)</f>
        <v>0.95699999999999996</v>
      </c>
      <c r="F262" s="16" t="s">
        <v>1050</v>
      </c>
      <c r="G262" s="37">
        <f t="shared" si="25"/>
        <v>3471.847619047619</v>
      </c>
      <c r="H262" s="5"/>
      <c r="I262" s="13" t="s">
        <v>472</v>
      </c>
      <c r="J262" s="28" t="str">
        <f>+VLOOKUP(I262,[1]!таблЦены[#Data],4,0)</f>
        <v>250</v>
      </c>
      <c r="K262" s="14" t="str">
        <f>+VLOOKUP(I262,[1]!таблЦены[#Data],5,0)</f>
        <v>Б1.041.1-3.08СТБ1383</v>
      </c>
      <c r="L262" s="15" t="str">
        <f>+VLOOKUP(I262,[1]!таблЦены[#Data],2,0)</f>
        <v>м3</v>
      </c>
      <c r="M262" s="15">
        <f>+VLOOKUP(I262,[1]!таблЦены[#Data],3,0)</f>
        <v>1.49</v>
      </c>
      <c r="N262" s="39" t="s">
        <v>1051</v>
      </c>
      <c r="O262" s="37">
        <f t="shared" si="24"/>
        <v>4638.4666666666672</v>
      </c>
    </row>
    <row r="263" spans="1:15" x14ac:dyDescent="0.25">
      <c r="A263" s="13" t="s">
        <v>473</v>
      </c>
      <c r="B263" s="28"/>
      <c r="C263" s="14" t="str">
        <f>+VLOOKUP(A263,[1]!таблЦены[#Data],5,0)</f>
        <v>сер.Б1.041.1-8.11</v>
      </c>
      <c r="D263" s="15" t="str">
        <f>+VLOOKUP(A263,[1]!таблЦены[#Data],2,0)</f>
        <v>м3</v>
      </c>
      <c r="E263" s="15">
        <f>+VLOOKUP(A263,[1]!таблЦены[#Data],3,0)</f>
        <v>1.0529999999999999</v>
      </c>
      <c r="F263" s="16" t="s">
        <v>1052</v>
      </c>
      <c r="G263" s="37">
        <f t="shared" si="25"/>
        <v>3820.7047619047617</v>
      </c>
      <c r="H263" s="5"/>
      <c r="I263" s="13" t="s">
        <v>474</v>
      </c>
      <c r="J263" s="28" t="str">
        <f>+VLOOKUP(I263,[1]!таблЦены[#Data],4,0)</f>
        <v>250</v>
      </c>
      <c r="K263" s="14" t="str">
        <f>+VLOOKUP(I263,[1]!таблЦены[#Data],5,0)</f>
        <v>Б1.041.1-3.08СТБ1383</v>
      </c>
      <c r="L263" s="15" t="str">
        <f>+VLOOKUP(I263,[1]!таблЦены[#Data],2,0)</f>
        <v>м3</v>
      </c>
      <c r="M263" s="15">
        <f>+VLOOKUP(I263,[1]!таблЦены[#Data],3,0)</f>
        <v>1.57</v>
      </c>
      <c r="N263" s="39" t="s">
        <v>1053</v>
      </c>
      <c r="O263" s="37">
        <f t="shared" si="24"/>
        <v>5110.7714285714292</v>
      </c>
    </row>
    <row r="264" spans="1:15" x14ac:dyDescent="0.25">
      <c r="A264" s="13" t="s">
        <v>475</v>
      </c>
      <c r="B264" s="28"/>
      <c r="C264" s="14" t="str">
        <f>+VLOOKUP(A264,[1]!таблЦены[#Data],5,0)</f>
        <v>сер.Б1.041.1-8.11</v>
      </c>
      <c r="D264" s="15" t="str">
        <f>+VLOOKUP(A264,[1]!таблЦены[#Data],2,0)</f>
        <v>м3</v>
      </c>
      <c r="E264" s="15">
        <f>+VLOOKUP(A264,[1]!таблЦены[#Data],3,0)</f>
        <v>1.1479999999999999</v>
      </c>
      <c r="F264" s="16" t="s">
        <v>1054</v>
      </c>
      <c r="G264" s="37">
        <f t="shared" si="25"/>
        <v>4170.4857142857145</v>
      </c>
      <c r="H264" s="5"/>
      <c r="I264" s="13" t="s">
        <v>476</v>
      </c>
      <c r="J264" s="28" t="str">
        <f>+VLOOKUP(I264,[1]!таблЦены[#Data],4,0)</f>
        <v>250</v>
      </c>
      <c r="K264" s="14" t="str">
        <f>+VLOOKUP(I264,[1]!таблЦены[#Data],5,0)</f>
        <v>Б1.041.1-3.08СТБ1383</v>
      </c>
      <c r="L264" s="15" t="str">
        <f>+VLOOKUP(I264,[1]!таблЦены[#Data],2,0)</f>
        <v>м3</v>
      </c>
      <c r="M264" s="15">
        <f>+VLOOKUP(I264,[1]!таблЦены[#Data],3,0)</f>
        <v>1.64</v>
      </c>
      <c r="N264" s="39" t="s">
        <v>1055</v>
      </c>
      <c r="O264" s="37">
        <f t="shared" si="24"/>
        <v>5292.276190476191</v>
      </c>
    </row>
    <row r="265" spans="1:15" x14ac:dyDescent="0.25">
      <c r="A265" s="13" t="s">
        <v>477</v>
      </c>
      <c r="B265" s="28"/>
      <c r="C265" s="14" t="str">
        <f>+VLOOKUP(A265,[1]!таблЦены[#Data],5,0)</f>
        <v>сер.Б1.041.1-8.11</v>
      </c>
      <c r="D265" s="15" t="str">
        <f>+VLOOKUP(A265,[1]!таблЦены[#Data],2,0)</f>
        <v>м3</v>
      </c>
      <c r="E265" s="15">
        <f>+VLOOKUP(A265,[1]!таблЦены[#Data],3,0)</f>
        <v>1.244</v>
      </c>
      <c r="F265" s="16" t="s">
        <v>1056</v>
      </c>
      <c r="G265" s="37">
        <f t="shared" si="25"/>
        <v>4518.8952380952378</v>
      </c>
      <c r="H265" s="5"/>
      <c r="I265" s="13" t="s">
        <v>478</v>
      </c>
      <c r="J265" s="28" t="str">
        <f>+VLOOKUP(I265,[1]!таблЦены[#Data],4,0)</f>
        <v>350</v>
      </c>
      <c r="K265" s="14" t="str">
        <f>+VLOOKUP(I265,[1]!таблЦены[#Data],5,0)</f>
        <v>Б1.041.1-3.08СТБ1383</v>
      </c>
      <c r="L265" s="15" t="str">
        <f>+VLOOKUP(I265,[1]!таблЦены[#Data],2,0)</f>
        <v>м3</v>
      </c>
      <c r="M265" s="15">
        <f>+VLOOKUP(I265,[1]!таблЦены[#Data],3,0)</f>
        <v>1.72</v>
      </c>
      <c r="N265" s="39" t="s">
        <v>1057</v>
      </c>
      <c r="O265" s="37">
        <f t="shared" si="24"/>
        <v>6042.4952380952382</v>
      </c>
    </row>
    <row r="266" spans="1:15" x14ac:dyDescent="0.25">
      <c r="A266" s="13" t="s">
        <v>479</v>
      </c>
      <c r="B266" s="28"/>
      <c r="C266" s="14" t="str">
        <f>+VLOOKUP(A266,[1]!таблЦены[#Data],5,0)</f>
        <v>сер.Б1.041.1-8.11</v>
      </c>
      <c r="D266" s="15" t="str">
        <f>+VLOOKUP(A266,[1]!таблЦены[#Data],2,0)</f>
        <v>м3</v>
      </c>
      <c r="E266" s="15">
        <f>+VLOOKUP(A266,[1]!таблЦены[#Data],3,0)</f>
        <v>1.34</v>
      </c>
      <c r="F266" s="16" t="s">
        <v>1058</v>
      </c>
      <c r="G266" s="37">
        <f t="shared" si="25"/>
        <v>4911.4571428571426</v>
      </c>
      <c r="H266" s="5"/>
      <c r="I266" s="23" t="s">
        <v>480</v>
      </c>
      <c r="J266" s="35" t="str">
        <f>+VLOOKUP(I266,[1]!таблЦены[#Data],4,0)</f>
        <v>350</v>
      </c>
      <c r="K266" s="25" t="str">
        <f>+VLOOKUP(I266,[1]!таблЦены[#Data],5,0)</f>
        <v>Б1.041.1-3.08СТБ1383</v>
      </c>
      <c r="L266" s="26" t="str">
        <f>+VLOOKUP(I266,[1]!таблЦены[#Data],2,0)</f>
        <v>м3</v>
      </c>
      <c r="M266" s="26">
        <f>+VLOOKUP(I266,[1]!таблЦены[#Data],3,0)</f>
        <v>1.88</v>
      </c>
      <c r="N266" s="40" t="s">
        <v>1059</v>
      </c>
      <c r="O266" s="37">
        <f t="shared" si="24"/>
        <v>7012.6476190476187</v>
      </c>
    </row>
    <row r="267" spans="1:15" x14ac:dyDescent="0.25">
      <c r="A267" s="13" t="s">
        <v>481</v>
      </c>
      <c r="B267" s="28"/>
      <c r="C267" s="14" t="str">
        <f>+VLOOKUP(A267,[1]!таблЦены[#Data],5,0)</f>
        <v>сер.Б1.041.1-8.11</v>
      </c>
      <c r="D267" s="15" t="str">
        <f>+VLOOKUP(A267,[1]!таблЦены[#Data],2,0)</f>
        <v>м3</v>
      </c>
      <c r="E267" s="15">
        <f>+VLOOKUP(A267,[1]!таблЦены[#Data],3,0)</f>
        <v>1.4339999999999999</v>
      </c>
      <c r="F267" s="16" t="s">
        <v>1060</v>
      </c>
      <c r="G267" s="37">
        <f t="shared" si="25"/>
        <v>5212.6571428571424</v>
      </c>
      <c r="H267" s="5"/>
      <c r="I267" s="92" t="str">
        <f>VLOOKUP(I268,[1]!таблЦены[#Data],13,0)</f>
        <v>Плиты перекрытий</v>
      </c>
      <c r="J267" s="92"/>
      <c r="K267" s="92"/>
      <c r="L267" s="92"/>
      <c r="M267" s="92"/>
      <c r="N267" s="92"/>
      <c r="O267" s="78"/>
    </row>
    <row r="268" spans="1:15" x14ac:dyDescent="0.25">
      <c r="A268" s="13" t="s">
        <v>482</v>
      </c>
      <c r="B268" s="28"/>
      <c r="C268" s="14" t="str">
        <f>+VLOOKUP(A268,[1]!таблЦены[#Data],5,0)</f>
        <v>сер.Б1.041.1-8.11</v>
      </c>
      <c r="D268" s="15" t="str">
        <f>+VLOOKUP(A268,[1]!таблЦены[#Data],2,0)</f>
        <v>м3</v>
      </c>
      <c r="E268" s="15">
        <f>+VLOOKUP(A268,[1]!таблЦены[#Data],3,0)</f>
        <v>1.5309999999999999</v>
      </c>
      <c r="F268" s="16" t="s">
        <v>1061</v>
      </c>
      <c r="G268" s="37">
        <f t="shared" si="25"/>
        <v>5463.4</v>
      </c>
      <c r="H268" s="5"/>
      <c r="I268" s="8" t="s">
        <v>483</v>
      </c>
      <c r="J268" s="30" t="str">
        <f>+VLOOKUP(I268,[1]!таблЦены[#Data],4,0)</f>
        <v>250</v>
      </c>
      <c r="K268" s="10" t="str">
        <f>+VLOOKUP(I268,[1]!таблЦены[#Data],5,0)</f>
        <v>Б1.041.1-3.08 в.1</v>
      </c>
      <c r="L268" s="11" t="str">
        <f>+VLOOKUP(I268,[1]!таблЦены[#Data],2,0)</f>
        <v>м3</v>
      </c>
      <c r="M268" s="11">
        <f>+VLOOKUP(I268,[1]!таблЦены[#Data],3,0)</f>
        <v>0.78</v>
      </c>
      <c r="N268" s="38" t="s">
        <v>1062</v>
      </c>
      <c r="O268" s="37">
        <f t="shared" ref="O268:O282" si="26">N268/1.05</f>
        <v>2418.457142857143</v>
      </c>
    </row>
    <row r="269" spans="1:15" x14ac:dyDescent="0.25">
      <c r="A269" s="13" t="s">
        <v>484</v>
      </c>
      <c r="B269" s="28"/>
      <c r="C269" s="14" t="str">
        <f>+VLOOKUP(A269,[1]!таблЦены[#Data],5,0)</f>
        <v>сер.Б1.041.1-8.11</v>
      </c>
      <c r="D269" s="15" t="str">
        <f>+VLOOKUP(A269,[1]!таблЦены[#Data],2,0)</f>
        <v>м3</v>
      </c>
      <c r="E269" s="15">
        <f>+VLOOKUP(A269,[1]!таблЦены[#Data],3,0)</f>
        <v>1.627</v>
      </c>
      <c r="F269" s="16" t="s">
        <v>1063</v>
      </c>
      <c r="G269" s="37">
        <f t="shared" si="25"/>
        <v>5702.2476190476182</v>
      </c>
      <c r="H269" s="5"/>
      <c r="I269" s="13" t="s">
        <v>485</v>
      </c>
      <c r="J269" s="28" t="str">
        <f>+VLOOKUP(I269,[1]!таблЦены[#Data],4,0)</f>
        <v>250</v>
      </c>
      <c r="K269" s="14" t="str">
        <f>+VLOOKUP(I269,[1]!таблЦены[#Data],5,0)</f>
        <v>Б1.041.1-3.08вып.1</v>
      </c>
      <c r="L269" s="15" t="str">
        <f>+VLOOKUP(I269,[1]!таблЦены[#Data],2,0)</f>
        <v>м3</v>
      </c>
      <c r="M269" s="15">
        <f>+VLOOKUP(I269,[1]!таблЦены[#Data],3,0)</f>
        <v>0.88</v>
      </c>
      <c r="N269" s="39" t="s">
        <v>1064</v>
      </c>
      <c r="O269" s="37">
        <f t="shared" si="26"/>
        <v>2965.1428571428569</v>
      </c>
    </row>
    <row r="270" spans="1:15" x14ac:dyDescent="0.25">
      <c r="A270" s="13" t="s">
        <v>486</v>
      </c>
      <c r="B270" s="28"/>
      <c r="C270" s="14" t="str">
        <f>+VLOOKUP(A270,[1]!таблЦены[#Data],5,0)</f>
        <v>сер.Б1.041.1-8.11</v>
      </c>
      <c r="D270" s="15" t="str">
        <f>+VLOOKUP(A270,[1]!таблЦены[#Data],2,0)</f>
        <v>м3</v>
      </c>
      <c r="E270" s="15">
        <f>+VLOOKUP(A270,[1]!таблЦены[#Data],3,0)</f>
        <v>1.7230000000000001</v>
      </c>
      <c r="F270" s="16" t="s">
        <v>1065</v>
      </c>
      <c r="G270" s="37">
        <f t="shared" si="25"/>
        <v>6266.057142857142</v>
      </c>
      <c r="H270" s="5"/>
      <c r="I270" s="13" t="s">
        <v>487</v>
      </c>
      <c r="J270" s="28" t="str">
        <f>+VLOOKUP(I270,[1]!таблЦены[#Data],4,0)</f>
        <v>250</v>
      </c>
      <c r="K270" s="14" t="str">
        <f>+VLOOKUP(I270,[1]!таблЦены[#Data],5,0)</f>
        <v>Б1.041.1-3.08вып.1</v>
      </c>
      <c r="L270" s="15" t="str">
        <f>+VLOOKUP(I270,[1]!таблЦены[#Data],2,0)</f>
        <v>м3</v>
      </c>
      <c r="M270" s="15">
        <f>+VLOOKUP(I270,[1]!таблЦены[#Data],3,0)</f>
        <v>0.91</v>
      </c>
      <c r="N270" s="39" t="s">
        <v>1066</v>
      </c>
      <c r="O270" s="37">
        <f t="shared" si="26"/>
        <v>3045.7904761904761</v>
      </c>
    </row>
    <row r="271" spans="1:15" x14ac:dyDescent="0.25">
      <c r="A271" s="13" t="s">
        <v>488</v>
      </c>
      <c r="B271" s="28"/>
      <c r="C271" s="14" t="str">
        <f>+VLOOKUP(A271,[1]!таблЦены[#Data],5,0)</f>
        <v>сер.Б1.041.1-8.11</v>
      </c>
      <c r="D271" s="15" t="str">
        <f>+VLOOKUP(A271,[1]!таблЦены[#Data],2,0)</f>
        <v>м3</v>
      </c>
      <c r="E271" s="15">
        <f>+VLOOKUP(A271,[1]!таблЦены[#Data],3,0)</f>
        <v>1.8180000000000001</v>
      </c>
      <c r="F271" s="16" t="s">
        <v>1067</v>
      </c>
      <c r="G271" s="37">
        <f t="shared" si="25"/>
        <v>6735.5142857142855</v>
      </c>
      <c r="H271" s="5"/>
      <c r="I271" s="13" t="s">
        <v>489</v>
      </c>
      <c r="J271" s="28" t="str">
        <f>+VLOOKUP(I271,[1]!таблЦены[#Data],4,0)</f>
        <v>250</v>
      </c>
      <c r="K271" s="14" t="str">
        <f>+VLOOKUP(I271,[1]!таблЦены[#Data],5,0)</f>
        <v>Б1.041.1-3.08вып.1</v>
      </c>
      <c r="L271" s="15" t="str">
        <f>+VLOOKUP(I271,[1]!таблЦены[#Data],2,0)</f>
        <v>м3</v>
      </c>
      <c r="M271" s="15">
        <f>+VLOOKUP(I271,[1]!таблЦены[#Data],3,0)</f>
        <v>0.98</v>
      </c>
      <c r="N271" s="39" t="s">
        <v>1068</v>
      </c>
      <c r="O271" s="37">
        <f t="shared" si="26"/>
        <v>3229.5619047619048</v>
      </c>
    </row>
    <row r="272" spans="1:15" x14ac:dyDescent="0.25">
      <c r="A272" s="13" t="s">
        <v>490</v>
      </c>
      <c r="B272" s="28"/>
      <c r="C272" s="14" t="str">
        <f>+VLOOKUP(A272,[1]!таблЦены[#Data],5,0)</f>
        <v>сер.Б1.041.1-8.11</v>
      </c>
      <c r="D272" s="15" t="str">
        <f>+VLOOKUP(A272,[1]!таблЦены[#Data],2,0)</f>
        <v>м3</v>
      </c>
      <c r="E272" s="15">
        <f>+VLOOKUP(A272,[1]!таблЦены[#Data],3,0)</f>
        <v>1.9139999999999999</v>
      </c>
      <c r="F272" s="16" t="s">
        <v>1069</v>
      </c>
      <c r="G272" s="37">
        <f t="shared" si="25"/>
        <v>7026.4571428571426</v>
      </c>
      <c r="H272" s="5"/>
      <c r="I272" s="13" t="s">
        <v>491</v>
      </c>
      <c r="J272" s="28" t="str">
        <f>+VLOOKUP(I272,[1]!таблЦены[#Data],4,0)</f>
        <v>250</v>
      </c>
      <c r="K272" s="14" t="str">
        <f>+VLOOKUP(I272,[1]!таблЦены[#Data],5,0)</f>
        <v>Б1.041.1-3.08вып.1</v>
      </c>
      <c r="L272" s="15" t="str">
        <f>+VLOOKUP(I272,[1]!таблЦены[#Data],2,0)</f>
        <v>м3</v>
      </c>
      <c r="M272" s="15">
        <f>+VLOOKUP(I272,[1]!таблЦены[#Data],3,0)</f>
        <v>1.08</v>
      </c>
      <c r="N272" s="39" t="s">
        <v>1070</v>
      </c>
      <c r="O272" s="37">
        <f t="shared" si="26"/>
        <v>3499.8285714285716</v>
      </c>
    </row>
    <row r="273" spans="1:15" x14ac:dyDescent="0.25">
      <c r="A273" s="13" t="s">
        <v>492</v>
      </c>
      <c r="B273" s="28"/>
      <c r="C273" s="14" t="str">
        <f>+VLOOKUP(A273,[1]!таблЦены[#Data],5,0)</f>
        <v>сер.Б1.041.1-8.11</v>
      </c>
      <c r="D273" s="15" t="str">
        <f>+VLOOKUP(A273,[1]!таблЦены[#Data],2,0)</f>
        <v>м3</v>
      </c>
      <c r="E273" s="15">
        <f>+VLOOKUP(A273,[1]!таблЦены[#Data],3,0)</f>
        <v>2.0099999999999998</v>
      </c>
      <c r="F273" s="16" t="s">
        <v>1071</v>
      </c>
      <c r="G273" s="37">
        <f t="shared" si="25"/>
        <v>7715.9809523809517</v>
      </c>
      <c r="H273" s="5"/>
      <c r="I273" s="13" t="s">
        <v>493</v>
      </c>
      <c r="J273" s="28" t="str">
        <f>+VLOOKUP(I273,[1]!таблЦены[#Data],4,0)</f>
        <v>250</v>
      </c>
      <c r="K273" s="14" t="str">
        <f>+VLOOKUP(I273,[1]!таблЦены[#Data],5,0)</f>
        <v>Б1.041.1-3.08вып.1</v>
      </c>
      <c r="L273" s="15" t="str">
        <f>+VLOOKUP(I273,[1]!таблЦены[#Data],2,0)</f>
        <v>м3</v>
      </c>
      <c r="M273" s="15">
        <f>+VLOOKUP(I273,[1]!таблЦены[#Data],3,0)</f>
        <v>1.17</v>
      </c>
      <c r="N273" s="39" t="s">
        <v>1072</v>
      </c>
      <c r="O273" s="37">
        <f t="shared" si="26"/>
        <v>3909.8571428571431</v>
      </c>
    </row>
    <row r="274" spans="1:15" x14ac:dyDescent="0.25">
      <c r="A274" s="13" t="s">
        <v>494</v>
      </c>
      <c r="B274" s="28"/>
      <c r="C274" s="14" t="str">
        <f>+VLOOKUP(A274,[1]!таблЦены[#Data],5,0)</f>
        <v>сер.Б1.041.1-8.11</v>
      </c>
      <c r="D274" s="15" t="str">
        <f>+VLOOKUP(A274,[1]!таблЦены[#Data],2,0)</f>
        <v>м3</v>
      </c>
      <c r="E274" s="15">
        <f>+VLOOKUP(A274,[1]!таблЦены[#Data],3,0)</f>
        <v>2.105</v>
      </c>
      <c r="F274" s="16" t="s">
        <v>1073</v>
      </c>
      <c r="G274" s="37">
        <f t="shared" si="25"/>
        <v>8304.161904761906</v>
      </c>
      <c r="H274" s="5"/>
      <c r="I274" s="13" t="s">
        <v>495</v>
      </c>
      <c r="J274" s="28" t="str">
        <f>+VLOOKUP(I274,[1]!таблЦены[#Data],4,0)</f>
        <v>250</v>
      </c>
      <c r="K274" s="14" t="str">
        <f>+VLOOKUP(I274,[1]!таблЦены[#Data],5,0)</f>
        <v>Б1.041.1-3.08СТБ1383</v>
      </c>
      <c r="L274" s="15" t="str">
        <f>+VLOOKUP(I274,[1]!таблЦены[#Data],2,0)</f>
        <v>м3</v>
      </c>
      <c r="M274" s="15">
        <f>+VLOOKUP(I274,[1]!таблЦены[#Data],3,0)</f>
        <v>1.37</v>
      </c>
      <c r="N274" s="39" t="s">
        <v>1074</v>
      </c>
      <c r="O274" s="37">
        <f t="shared" si="26"/>
        <v>4199.9523809523807</v>
      </c>
    </row>
    <row r="275" spans="1:15" x14ac:dyDescent="0.25">
      <c r="A275" s="13" t="s">
        <v>496</v>
      </c>
      <c r="B275" s="28"/>
      <c r="C275" s="14" t="str">
        <f>+VLOOKUP(A275,[1]!таблЦены[#Data],5,0)</f>
        <v>сер.Б1.041.1-8.11</v>
      </c>
      <c r="D275" s="15" t="str">
        <f>+VLOOKUP(A275,[1]!таблЦены[#Data],2,0)</f>
        <v>м3</v>
      </c>
      <c r="E275" s="15">
        <f>+VLOOKUP(A275,[1]!таблЦены[#Data],3,0)</f>
        <v>2.202</v>
      </c>
      <c r="F275" s="16" t="s">
        <v>1075</v>
      </c>
      <c r="G275" s="37">
        <f t="shared" si="25"/>
        <v>8669.7333333333318</v>
      </c>
      <c r="H275" s="5"/>
      <c r="I275" s="13" t="s">
        <v>497</v>
      </c>
      <c r="J275" s="28" t="str">
        <f>+VLOOKUP(I275,[1]!таблЦены[#Data],4,0)</f>
        <v>250</v>
      </c>
      <c r="K275" s="14" t="str">
        <f>+VLOOKUP(I275,[1]!таблЦены[#Data],5,0)</f>
        <v>Б1.041.1-3.08СТБ1383</v>
      </c>
      <c r="L275" s="15" t="str">
        <f>+VLOOKUP(I275,[1]!таблЦены[#Data],2,0)</f>
        <v>м3</v>
      </c>
      <c r="M275" s="15">
        <f>+VLOOKUP(I275,[1]!таблЦены[#Data],3,0)</f>
        <v>1.57</v>
      </c>
      <c r="N275" s="39" t="s">
        <v>1076</v>
      </c>
      <c r="O275" s="37">
        <f t="shared" si="26"/>
        <v>4830.0571428571429</v>
      </c>
    </row>
    <row r="276" spans="1:15" x14ac:dyDescent="0.25">
      <c r="A276" s="13" t="s">
        <v>498</v>
      </c>
      <c r="B276" s="28"/>
      <c r="C276" s="14" t="str">
        <f>+VLOOKUP(A276,[1]!таблЦены[#Data],5,0)</f>
        <v>сер.Б1.041.1-8.11</v>
      </c>
      <c r="D276" s="15" t="str">
        <f>+VLOOKUP(A276,[1]!таблЦены[#Data],2,0)</f>
        <v>м3</v>
      </c>
      <c r="E276" s="15">
        <f>+VLOOKUP(A276,[1]!таблЦены[#Data],3,0)</f>
        <v>2.2970000000000002</v>
      </c>
      <c r="F276" s="16" t="s">
        <v>1077</v>
      </c>
      <c r="G276" s="37">
        <f t="shared" si="25"/>
        <v>9453.8285714285721</v>
      </c>
      <c r="H276" s="5"/>
      <c r="I276" s="13" t="s">
        <v>499</v>
      </c>
      <c r="J276" s="28" t="str">
        <f>+VLOOKUP(I276,[1]!таблЦены[#Data],4,0)</f>
        <v>250</v>
      </c>
      <c r="K276" s="14" t="str">
        <f>+VLOOKUP(I276,[1]!таблЦены[#Data],5,0)</f>
        <v>Б1.041.1-3.08СТБ1383</v>
      </c>
      <c r="L276" s="15" t="str">
        <f>+VLOOKUP(I276,[1]!таблЦены[#Data],2,0)</f>
        <v>м3</v>
      </c>
      <c r="M276" s="15">
        <f>+VLOOKUP(I276,[1]!таблЦены[#Data],3,0)</f>
        <v>1.67</v>
      </c>
      <c r="N276" s="39" t="s">
        <v>1078</v>
      </c>
      <c r="O276" s="37">
        <f t="shared" si="26"/>
        <v>5134.4666666666662</v>
      </c>
    </row>
    <row r="277" spans="1:15" x14ac:dyDescent="0.25">
      <c r="A277" s="13" t="s">
        <v>500</v>
      </c>
      <c r="B277" s="28"/>
      <c r="C277" s="14" t="str">
        <f>+VLOOKUP(A277,[1]!таблЦены[#Data],5,0)</f>
        <v>сер.Б1.041.1-8.11</v>
      </c>
      <c r="D277" s="15" t="str">
        <f>+VLOOKUP(A277,[1]!таблЦены[#Data],2,0)</f>
        <v>м3</v>
      </c>
      <c r="E277" s="15">
        <f>+VLOOKUP(A277,[1]!таблЦены[#Data],3,0)</f>
        <v>2.3940000000000001</v>
      </c>
      <c r="F277" s="16" t="s">
        <v>1079</v>
      </c>
      <c r="G277" s="37">
        <f t="shared" si="25"/>
        <v>10459.619047619048</v>
      </c>
      <c r="H277" s="5"/>
      <c r="I277" s="13" t="s">
        <v>501</v>
      </c>
      <c r="J277" s="28" t="str">
        <f>+VLOOKUP(I277,[1]!таблЦены[#Data],4,0)</f>
        <v>250</v>
      </c>
      <c r="K277" s="14" t="str">
        <f>+VLOOKUP(I277,[1]!таблЦены[#Data],5,0)</f>
        <v>Б1.041.1-3.08СТБ1383</v>
      </c>
      <c r="L277" s="15" t="str">
        <f>+VLOOKUP(I277,[1]!таблЦены[#Data],2,0)</f>
        <v>м3</v>
      </c>
      <c r="M277" s="15">
        <f>+VLOOKUP(I277,[1]!таблЦены[#Data],3,0)</f>
        <v>1.76</v>
      </c>
      <c r="N277" s="39" t="s">
        <v>1080</v>
      </c>
      <c r="O277" s="37">
        <f t="shared" si="26"/>
        <v>5559.4952380952382</v>
      </c>
    </row>
    <row r="278" spans="1:15" x14ac:dyDescent="0.25">
      <c r="A278" s="13" t="s">
        <v>502</v>
      </c>
      <c r="B278" s="28"/>
      <c r="C278" s="14" t="str">
        <f>+VLOOKUP(A278,[1]!таблЦены[#Data],5,0)</f>
        <v>сер.Б1.041.1-8.11</v>
      </c>
      <c r="D278" s="15" t="str">
        <f>+VLOOKUP(A278,[1]!таблЦены[#Data],2,0)</f>
        <v>м3</v>
      </c>
      <c r="E278" s="15">
        <f>+VLOOKUP(A278,[1]!таблЦены[#Data],3,0)</f>
        <v>2.4889999999999999</v>
      </c>
      <c r="F278" s="16" t="s">
        <v>1081</v>
      </c>
      <c r="G278" s="37">
        <f t="shared" si="25"/>
        <v>11432.87619047619</v>
      </c>
      <c r="H278" s="5"/>
      <c r="I278" s="13" t="s">
        <v>503</v>
      </c>
      <c r="J278" s="28" t="str">
        <f>+VLOOKUP(I278,[1]!таблЦены[#Data],4,0)</f>
        <v>250</v>
      </c>
      <c r="K278" s="14" t="str">
        <f>+VLOOKUP(I278,[1]!таблЦены[#Data],5,0)</f>
        <v>Б1.041.1-3.08СТБ1383</v>
      </c>
      <c r="L278" s="15" t="str">
        <f>+VLOOKUP(I278,[1]!таблЦены[#Data],2,0)</f>
        <v>м3</v>
      </c>
      <c r="M278" s="15">
        <f>+VLOOKUP(I278,[1]!таблЦены[#Data],3,0)</f>
        <v>1.86</v>
      </c>
      <c r="N278" s="39" t="s">
        <v>1082</v>
      </c>
      <c r="O278" s="37">
        <f t="shared" si="26"/>
        <v>5920.2285714285708</v>
      </c>
    </row>
    <row r="279" spans="1:15" x14ac:dyDescent="0.25">
      <c r="A279" s="13" t="s">
        <v>504</v>
      </c>
      <c r="B279" s="28"/>
      <c r="C279" s="14" t="str">
        <f>+VLOOKUP(A279,[1]!таблЦены[#Data],5,0)</f>
        <v>сер.Б1.041.1-8.11</v>
      </c>
      <c r="D279" s="15" t="str">
        <f>+VLOOKUP(A279,[1]!таблЦены[#Data],2,0)</f>
        <v>м3</v>
      </c>
      <c r="E279" s="15">
        <f>+VLOOKUP(A279,[1]!таблЦены[#Data],3,0)</f>
        <v>2.5859999999999999</v>
      </c>
      <c r="F279" s="16" t="s">
        <v>1083</v>
      </c>
      <c r="G279" s="37">
        <f t="shared" si="25"/>
        <v>12966.62857142857</v>
      </c>
      <c r="H279" s="5"/>
      <c r="I279" s="13" t="s">
        <v>505</v>
      </c>
      <c r="J279" s="28" t="str">
        <f>+VLOOKUP(I279,[1]!таблЦены[#Data],4,0)</f>
        <v>250</v>
      </c>
      <c r="K279" s="14" t="str">
        <f>+VLOOKUP(I279,[1]!таблЦены[#Data],5,0)</f>
        <v>Б1.041.1-3.08СТБ1383</v>
      </c>
      <c r="L279" s="15" t="str">
        <f>+VLOOKUP(I279,[1]!таблЦены[#Data],2,0)</f>
        <v>м3</v>
      </c>
      <c r="M279" s="15">
        <f>+VLOOKUP(I279,[1]!таблЦены[#Data],3,0)</f>
        <v>1.96</v>
      </c>
      <c r="N279" s="39" t="s">
        <v>1084</v>
      </c>
      <c r="O279" s="37">
        <f t="shared" si="26"/>
        <v>6380.333333333333</v>
      </c>
    </row>
    <row r="280" spans="1:15" x14ac:dyDescent="0.25">
      <c r="A280" s="13" t="s">
        <v>506</v>
      </c>
      <c r="B280" s="28"/>
      <c r="C280" s="14" t="str">
        <f>+VLOOKUP(A280,[1]!таблЦены[#Data],5,0)</f>
        <v>сер.Б1.041.1-8.11</v>
      </c>
      <c r="D280" s="15" t="str">
        <f>+VLOOKUP(A280,[1]!таблЦены[#Data],2,0)</f>
        <v>м3</v>
      </c>
      <c r="E280" s="15">
        <f>+VLOOKUP(A280,[1]!таблЦены[#Data],3,0)</f>
        <v>2.6819999999999999</v>
      </c>
      <c r="F280" s="16" t="s">
        <v>1085</v>
      </c>
      <c r="G280" s="37">
        <f t="shared" si="25"/>
        <v>13447.247619047619</v>
      </c>
      <c r="H280" s="5"/>
      <c r="I280" s="13" t="s">
        <v>507</v>
      </c>
      <c r="J280" s="28" t="str">
        <f>+VLOOKUP(I280,[1]!таблЦены[#Data],4,0)</f>
        <v>250</v>
      </c>
      <c r="K280" s="14" t="str">
        <f>+VLOOKUP(I280,[1]!таблЦены[#Data],5,0)</f>
        <v>Б1.041.1-3.08СТБ1383</v>
      </c>
      <c r="L280" s="15" t="str">
        <f>+VLOOKUP(I280,[1]!таблЦены[#Data],2,0)</f>
        <v>м3</v>
      </c>
      <c r="M280" s="15">
        <f>+VLOOKUP(I280,[1]!таблЦены[#Data],3,0)</f>
        <v>2.06</v>
      </c>
      <c r="N280" s="39" t="s">
        <v>1086</v>
      </c>
      <c r="O280" s="37">
        <f t="shared" si="26"/>
        <v>6967.4000000000005</v>
      </c>
    </row>
    <row r="281" spans="1:15" x14ac:dyDescent="0.25">
      <c r="A281" s="13" t="s">
        <v>508</v>
      </c>
      <c r="B281" s="28"/>
      <c r="C281" s="14" t="str">
        <f>+VLOOKUP(A281,[1]!таблЦены[#Data],5,0)</f>
        <v>сер.Б1.041.1-8.11</v>
      </c>
      <c r="D281" s="15" t="str">
        <f>+VLOOKUP(A281,[1]!таблЦены[#Data],2,0)</f>
        <v>м3</v>
      </c>
      <c r="E281" s="15">
        <f>+VLOOKUP(A281,[1]!таблЦены[#Data],3,0)</f>
        <v>2.778</v>
      </c>
      <c r="F281" s="16" t="s">
        <v>1087</v>
      </c>
      <c r="G281" s="37">
        <f t="shared" si="25"/>
        <v>14464.561904761906</v>
      </c>
      <c r="H281" s="5"/>
      <c r="I281" s="13" t="s">
        <v>509</v>
      </c>
      <c r="J281" s="28" t="str">
        <f>+VLOOKUP(I281,[1]!таблЦены[#Data],4,0)</f>
        <v>350</v>
      </c>
      <c r="K281" s="14" t="str">
        <f>+VLOOKUP(I281,[1]!таблЦены[#Data],5,0)</f>
        <v>Б1.041.1-3.08СТБ1383</v>
      </c>
      <c r="L281" s="15" t="str">
        <f>+VLOOKUP(I281,[1]!таблЦены[#Data],2,0)</f>
        <v>м3</v>
      </c>
      <c r="M281" s="15">
        <f>+VLOOKUP(I281,[1]!таблЦены[#Data],3,0)</f>
        <v>2.16</v>
      </c>
      <c r="N281" s="39" t="s">
        <v>1088</v>
      </c>
      <c r="O281" s="37">
        <f t="shared" si="26"/>
        <v>7596.028571428571</v>
      </c>
    </row>
    <row r="282" spans="1:15" x14ac:dyDescent="0.25">
      <c r="A282" s="13" t="s">
        <v>510</v>
      </c>
      <c r="B282" s="28"/>
      <c r="C282" s="14" t="str">
        <f>+VLOOKUP(A282,[1]!таблЦены[#Data],5,0)</f>
        <v>сер.Б1.041.1-8.11</v>
      </c>
      <c r="D282" s="15" t="str">
        <f>+VLOOKUP(A282,[1]!таблЦены[#Data],2,0)</f>
        <v>м3</v>
      </c>
      <c r="E282" s="15">
        <f>+VLOOKUP(A282,[1]!таблЦены[#Data],3,0)</f>
        <v>2.871</v>
      </c>
      <c r="F282" s="16" t="s">
        <v>1089</v>
      </c>
      <c r="G282" s="37">
        <f t="shared" si="25"/>
        <v>15394.485714285713</v>
      </c>
      <c r="H282" s="5"/>
      <c r="I282" s="23" t="s">
        <v>511</v>
      </c>
      <c r="J282" s="35" t="str">
        <f>+VLOOKUP(I282,[1]!таблЦены[#Data],4,0)</f>
        <v>400</v>
      </c>
      <c r="K282" s="25" t="str">
        <f>+VLOOKUP(I282,[1]!таблЦены[#Data],5,0)</f>
        <v>Б1.041.1-3.08СТБ1383</v>
      </c>
      <c r="L282" s="26" t="str">
        <f>+VLOOKUP(I282,[1]!таблЦены[#Data],2,0)</f>
        <v>м3</v>
      </c>
      <c r="M282" s="26">
        <f>+VLOOKUP(I282,[1]!таблЦены[#Data],3,0)</f>
        <v>2.35</v>
      </c>
      <c r="N282" s="40" t="s">
        <v>1090</v>
      </c>
      <c r="O282" s="37">
        <f t="shared" si="26"/>
        <v>8814.6666666666661</v>
      </c>
    </row>
    <row r="283" spans="1:15" x14ac:dyDescent="0.25">
      <c r="A283" s="13" t="s">
        <v>512</v>
      </c>
      <c r="B283" s="28"/>
      <c r="C283" s="14" t="str">
        <f>+VLOOKUP(A283,[1]!таблЦены[#Data],5,0)</f>
        <v>сер.Б1.041.1-8.11</v>
      </c>
      <c r="D283" s="15" t="str">
        <f>+VLOOKUP(A283,[1]!таблЦены[#Data],2,0)</f>
        <v>м3</v>
      </c>
      <c r="E283" s="15">
        <f>+VLOOKUP(A283,[1]!таблЦены[#Data],3,0)</f>
        <v>0.60699999999999998</v>
      </c>
      <c r="F283" s="16" t="s">
        <v>1091</v>
      </c>
      <c r="G283" s="37">
        <f t="shared" si="25"/>
        <v>2140.847619047619</v>
      </c>
      <c r="H283" s="5"/>
      <c r="I283" s="93" t="str">
        <f>VLOOKUP(I285,[1]!таблЦены[#Data],13,0)&amp;"
(цены с "&amp;TEXT(VLOOKUP(I285,[1]!таблЦены[#Data],6,0),"ДД.ММ.ГГГГ")&amp;")"</f>
        <v>Сваи забивные железобетонные(каркасные)
(цены с 01.10.2017)</v>
      </c>
      <c r="J283" s="93"/>
      <c r="K283" s="93"/>
      <c r="L283" s="93"/>
      <c r="M283" s="93"/>
      <c r="N283" s="93"/>
      <c r="O283" s="78"/>
    </row>
    <row r="284" spans="1:15" x14ac:dyDescent="0.25">
      <c r="A284" s="13" t="s">
        <v>513</v>
      </c>
      <c r="B284" s="28"/>
      <c r="C284" s="14" t="str">
        <f>+VLOOKUP(A284,[1]!таблЦены[#Data],5,0)</f>
        <v>сер.Б1.041.1-8.11</v>
      </c>
      <c r="D284" s="15" t="str">
        <f>+VLOOKUP(A284,[1]!таблЦены[#Data],2,0)</f>
        <v>м3</v>
      </c>
      <c r="E284" s="15">
        <f>+VLOOKUP(A284,[1]!таблЦены[#Data],3,0)</f>
        <v>0.68300000000000005</v>
      </c>
      <c r="F284" s="16" t="s">
        <v>1092</v>
      </c>
      <c r="G284" s="37">
        <f t="shared" si="25"/>
        <v>2408.8952380952383</v>
      </c>
      <c r="H284" s="5"/>
      <c r="I284" s="94"/>
      <c r="J284" s="94"/>
      <c r="K284" s="94"/>
      <c r="L284" s="94"/>
      <c r="M284" s="94"/>
      <c r="N284" s="94"/>
      <c r="O284" s="78"/>
    </row>
    <row r="285" spans="1:15" x14ac:dyDescent="0.25">
      <c r="A285" s="13" t="s">
        <v>514</v>
      </c>
      <c r="B285" s="28"/>
      <c r="C285" s="14" t="str">
        <f>+VLOOKUP(A285,[1]!таблЦены[#Data],5,0)</f>
        <v>сер.Б1.041.1-8.11</v>
      </c>
      <c r="D285" s="15" t="str">
        <f>+VLOOKUP(A285,[1]!таблЦены[#Data],2,0)</f>
        <v>м3</v>
      </c>
      <c r="E285" s="15">
        <f>+VLOOKUP(A285,[1]!таблЦены[#Data],3,0)</f>
        <v>0.75900000000000001</v>
      </c>
      <c r="F285" s="16" t="s">
        <v>1093</v>
      </c>
      <c r="G285" s="37">
        <f t="shared" si="25"/>
        <v>2677.152380952381</v>
      </c>
      <c r="H285" s="5"/>
      <c r="I285" s="8" t="s">
        <v>515</v>
      </c>
      <c r="J285" s="30" t="str">
        <f>+VLOOKUP(I285,[1]!таблЦены[#Data],4,0)</f>
        <v>C16/20</v>
      </c>
      <c r="K285" s="10" t="str">
        <f>+VLOOKUP(I285,[1]!таблЦены[#Data],5,0)</f>
        <v>Б10111-2.08 в.2</v>
      </c>
      <c r="L285" s="11" t="str">
        <f>+VLOOKUP(I285,[1]!таблЦены[#Data],2,0)</f>
        <v>м3</v>
      </c>
      <c r="M285" s="11">
        <f>+VLOOKUP(I285,[1]!таблЦены[#Data],3,0)</f>
        <v>0.28000000000000003</v>
      </c>
      <c r="N285" s="38" t="s">
        <v>1094</v>
      </c>
      <c r="O285" s="37">
        <f>N285/1.07</f>
        <v>1858.9532710280373</v>
      </c>
    </row>
    <row r="286" spans="1:15" x14ac:dyDescent="0.25">
      <c r="A286" s="13" t="s">
        <v>516</v>
      </c>
      <c r="B286" s="28"/>
      <c r="C286" s="14" t="str">
        <f>+VLOOKUP(A286,[1]!таблЦены[#Data],5,0)</f>
        <v>сер.Б1.041.1-8.11</v>
      </c>
      <c r="D286" s="15" t="str">
        <f>+VLOOKUP(A286,[1]!таблЦены[#Data],2,0)</f>
        <v>м3</v>
      </c>
      <c r="E286" s="15">
        <f>+VLOOKUP(A286,[1]!таблЦены[#Data],3,0)</f>
        <v>0.83499999999999996</v>
      </c>
      <c r="F286" s="16" t="s">
        <v>1095</v>
      </c>
      <c r="G286" s="37">
        <f t="shared" si="25"/>
        <v>2945.4571428571426</v>
      </c>
      <c r="H286" s="5"/>
      <c r="I286" s="13" t="s">
        <v>517</v>
      </c>
      <c r="J286" s="28" t="str">
        <f>+VLOOKUP(I286,[1]!таблЦены[#Data],4,0)</f>
        <v>C16/20</v>
      </c>
      <c r="K286" s="14" t="str">
        <f>+VLOOKUP(I286,[1]!таблЦены[#Data],5,0)</f>
        <v>Б10111-2.08 в.2</v>
      </c>
      <c r="L286" s="15" t="str">
        <f>+VLOOKUP(I286,[1]!таблЦены[#Data],2,0)</f>
        <v>м3</v>
      </c>
      <c r="M286" s="15">
        <f>+VLOOKUP(I286,[1]!таблЦены[#Data],3,0)</f>
        <v>0.37</v>
      </c>
      <c r="N286" s="39" t="s">
        <v>1096</v>
      </c>
      <c r="O286" s="37">
        <f t="shared" ref="O286:O321" si="27">N286/1.07</f>
        <v>2412.3925233644859</v>
      </c>
    </row>
    <row r="287" spans="1:15" x14ac:dyDescent="0.25">
      <c r="A287" s="13" t="s">
        <v>518</v>
      </c>
      <c r="B287" s="28"/>
      <c r="C287" s="14" t="str">
        <f>+VLOOKUP(A287,[1]!таблЦены[#Data],5,0)</f>
        <v>сер.Б1.041.1-8.11</v>
      </c>
      <c r="D287" s="15" t="str">
        <f>+VLOOKUP(A287,[1]!таблЦены[#Data],2,0)</f>
        <v>м3</v>
      </c>
      <c r="E287" s="15">
        <f>+VLOOKUP(A287,[1]!таблЦены[#Data],3,0)</f>
        <v>0.91100000000000003</v>
      </c>
      <c r="F287" s="16" t="s">
        <v>1097</v>
      </c>
      <c r="G287" s="37">
        <f t="shared" si="25"/>
        <v>3217.5809523809521</v>
      </c>
      <c r="H287" s="5"/>
      <c r="I287" s="13" t="s">
        <v>519</v>
      </c>
      <c r="J287" s="28" t="str">
        <f>+VLOOKUP(I287,[1]!таблЦены[#Data],4,0)</f>
        <v>C16/20</v>
      </c>
      <c r="K287" s="14" t="str">
        <f>+VLOOKUP(I287,[1]!таблЦены[#Data],5,0)</f>
        <v>Б10111-2.08 в.2</v>
      </c>
      <c r="L287" s="15" t="str">
        <f>+VLOOKUP(I287,[1]!таблЦены[#Data],2,0)</f>
        <v>м3</v>
      </c>
      <c r="M287" s="15">
        <f>+VLOOKUP(I287,[1]!таблЦены[#Data],3,0)</f>
        <v>0.46</v>
      </c>
      <c r="N287" s="39" t="s">
        <v>1098</v>
      </c>
      <c r="O287" s="37">
        <f t="shared" si="27"/>
        <v>3053.4953271028035</v>
      </c>
    </row>
    <row r="288" spans="1:15" x14ac:dyDescent="0.25">
      <c r="A288" s="13" t="s">
        <v>520</v>
      </c>
      <c r="B288" s="28"/>
      <c r="C288" s="14" t="str">
        <f>+VLOOKUP(A288,[1]!таблЦены[#Data],5,0)</f>
        <v>сер.Б1.041.1-8.11</v>
      </c>
      <c r="D288" s="15" t="str">
        <f>+VLOOKUP(A288,[1]!таблЦены[#Data],2,0)</f>
        <v>м3</v>
      </c>
      <c r="E288" s="15">
        <f>+VLOOKUP(A288,[1]!таблЦены[#Data],3,0)</f>
        <v>0.98699999999999999</v>
      </c>
      <c r="F288" s="16" t="s">
        <v>1099</v>
      </c>
      <c r="G288" s="37">
        <f t="shared" si="25"/>
        <v>3486.0095238095237</v>
      </c>
      <c r="H288" s="5"/>
      <c r="I288" s="13" t="s">
        <v>521</v>
      </c>
      <c r="J288" s="28" t="str">
        <f>+VLOOKUP(I288,[1]!таблЦены[#Data],4,0)</f>
        <v>C16/20</v>
      </c>
      <c r="K288" s="14" t="str">
        <f>+VLOOKUP(I288,[1]!таблЦены[#Data],5,0)</f>
        <v>Б10111-2.08 в.2</v>
      </c>
      <c r="L288" s="15" t="str">
        <f>+VLOOKUP(I288,[1]!таблЦены[#Data],2,0)</f>
        <v>м3</v>
      </c>
      <c r="M288" s="15">
        <f>+VLOOKUP(I288,[1]!таблЦены[#Data],3,0)</f>
        <v>0.55000000000000004</v>
      </c>
      <c r="N288" s="39" t="s">
        <v>1100</v>
      </c>
      <c r="O288" s="37">
        <f t="shared" si="27"/>
        <v>3591.2149532710278</v>
      </c>
    </row>
    <row r="289" spans="1:15" x14ac:dyDescent="0.25">
      <c r="A289" s="13" t="s">
        <v>522</v>
      </c>
      <c r="B289" s="28"/>
      <c r="C289" s="14" t="str">
        <f>+VLOOKUP(A289,[1]!таблЦены[#Data],5,0)</f>
        <v>сер.Б1.041.1-8.11</v>
      </c>
      <c r="D289" s="15" t="str">
        <f>+VLOOKUP(A289,[1]!таблЦены[#Data],2,0)</f>
        <v>м3</v>
      </c>
      <c r="E289" s="15">
        <f>+VLOOKUP(A289,[1]!таблЦены[#Data],3,0)</f>
        <v>1.0629999999999999</v>
      </c>
      <c r="F289" s="16" t="s">
        <v>1101</v>
      </c>
      <c r="G289" s="37">
        <f t="shared" si="25"/>
        <v>3788.6190476190477</v>
      </c>
      <c r="H289" s="5"/>
      <c r="I289" s="13" t="s">
        <v>523</v>
      </c>
      <c r="J289" s="28" t="str">
        <f>+VLOOKUP(I289,[1]!таблЦены[#Data],4,0)</f>
        <v>C16/20</v>
      </c>
      <c r="K289" s="14" t="str">
        <f>+VLOOKUP(I289,[1]!таблЦены[#Data],5,0)</f>
        <v>Б10111-2.08 в.2</v>
      </c>
      <c r="L289" s="15" t="str">
        <f>+VLOOKUP(I289,[1]!таблЦены[#Data],2,0)</f>
        <v>м3</v>
      </c>
      <c r="M289" s="15">
        <f>+VLOOKUP(I289,[1]!таблЦены[#Data],3,0)</f>
        <v>0.55000000000000004</v>
      </c>
      <c r="N289" s="39" t="s">
        <v>1102</v>
      </c>
      <c r="O289" s="37">
        <f t="shared" si="27"/>
        <v>3824.3177570093458</v>
      </c>
    </row>
    <row r="290" spans="1:15" x14ac:dyDescent="0.25">
      <c r="A290" s="13" t="s">
        <v>524</v>
      </c>
      <c r="B290" s="28"/>
      <c r="C290" s="14" t="str">
        <f>+VLOOKUP(A290,[1]!таблЦены[#Data],5,0)</f>
        <v>сер.Б1.041.1-8.11</v>
      </c>
      <c r="D290" s="15" t="str">
        <f>+VLOOKUP(A290,[1]!таблЦены[#Data],2,0)</f>
        <v>м3</v>
      </c>
      <c r="E290" s="15">
        <f>+VLOOKUP(A290,[1]!таблЦены[#Data],3,0)</f>
        <v>1.139</v>
      </c>
      <c r="F290" s="16" t="s">
        <v>1103</v>
      </c>
      <c r="G290" s="37">
        <f t="shared" si="25"/>
        <v>4215.1523809523806</v>
      </c>
      <c r="H290" s="5"/>
      <c r="I290" s="13" t="s">
        <v>525</v>
      </c>
      <c r="J290" s="28" t="str">
        <f>+VLOOKUP(I290,[1]!таблЦены[#Data],4,0)</f>
        <v>C16/20</v>
      </c>
      <c r="K290" s="14" t="str">
        <f>+VLOOKUP(I290,[1]!таблЦены[#Data],5,0)</f>
        <v>Б10111-2.08 в.2</v>
      </c>
      <c r="L290" s="15" t="str">
        <f>+VLOOKUP(I290,[1]!таблЦены[#Data],2,0)</f>
        <v>м3</v>
      </c>
      <c r="M290" s="15">
        <f>+VLOOKUP(I290,[1]!таблЦены[#Data],3,0)</f>
        <v>0.64</v>
      </c>
      <c r="N290" s="39" t="s">
        <v>1104</v>
      </c>
      <c r="O290" s="37">
        <f t="shared" si="27"/>
        <v>4073.7196261682243</v>
      </c>
    </row>
    <row r="291" spans="1:15" x14ac:dyDescent="0.25">
      <c r="A291" s="13" t="s">
        <v>526</v>
      </c>
      <c r="B291" s="28"/>
      <c r="C291" s="14" t="str">
        <f>+VLOOKUP(A291,[1]!таблЦены[#Data],5,0)</f>
        <v>сер.Б1.041.1-8.11</v>
      </c>
      <c r="D291" s="15" t="str">
        <f>+VLOOKUP(A291,[1]!таблЦены[#Data],2,0)</f>
        <v>м3</v>
      </c>
      <c r="E291" s="15">
        <f>+VLOOKUP(A291,[1]!таблЦены[#Data],3,0)</f>
        <v>1.214</v>
      </c>
      <c r="F291" s="16" t="s">
        <v>1105</v>
      </c>
      <c r="G291" s="37">
        <f t="shared" si="25"/>
        <v>4413.2857142857138</v>
      </c>
      <c r="H291" s="5"/>
      <c r="I291" s="13" t="s">
        <v>527</v>
      </c>
      <c r="J291" s="28" t="str">
        <f>+VLOOKUP(I291,[1]!таблЦены[#Data],4,0)</f>
        <v>C16/20</v>
      </c>
      <c r="K291" s="14" t="str">
        <f>+VLOOKUP(I291,[1]!таблЦены[#Data],5,0)</f>
        <v>Б10111-2.08 в.2</v>
      </c>
      <c r="L291" s="15" t="str">
        <f>+VLOOKUP(I291,[1]!таблЦены[#Data],2,0)</f>
        <v>м3</v>
      </c>
      <c r="M291" s="15">
        <f>+VLOOKUP(I291,[1]!таблЦены[#Data],3,0)</f>
        <v>0.64</v>
      </c>
      <c r="N291" s="39" t="s">
        <v>1106</v>
      </c>
      <c r="O291" s="37">
        <f t="shared" si="27"/>
        <v>4341.4766355140182</v>
      </c>
    </row>
    <row r="292" spans="1:15" x14ac:dyDescent="0.25">
      <c r="A292" s="13" t="s">
        <v>528</v>
      </c>
      <c r="B292" s="28"/>
      <c r="C292" s="14" t="str">
        <f>+VLOOKUP(A292,[1]!таблЦены[#Data],5,0)</f>
        <v>сер.Б1.041.1-8.11</v>
      </c>
      <c r="D292" s="15" t="str">
        <f>+VLOOKUP(A292,[1]!таблЦены[#Data],2,0)</f>
        <v>м3</v>
      </c>
      <c r="E292" s="15">
        <f>+VLOOKUP(A292,[1]!таблЦены[#Data],3,0)</f>
        <v>1.29</v>
      </c>
      <c r="F292" s="16" t="s">
        <v>1107</v>
      </c>
      <c r="G292" s="37">
        <f t="shared" si="25"/>
        <v>4691.7142857142853</v>
      </c>
      <c r="H292" s="5"/>
      <c r="I292" s="13" t="s">
        <v>529</v>
      </c>
      <c r="J292" s="28" t="str">
        <f>+VLOOKUP(I292,[1]!таблЦены[#Data],4,0)</f>
        <v>C16/20</v>
      </c>
      <c r="K292" s="14" t="str">
        <f>+VLOOKUP(I292,[1]!таблЦены[#Data],5,0)</f>
        <v>Б10111-2.08 в.2</v>
      </c>
      <c r="L292" s="15" t="str">
        <f>+VLOOKUP(I292,[1]!таблЦены[#Data],2,0)</f>
        <v>м3</v>
      </c>
      <c r="M292" s="15">
        <f>+VLOOKUP(I292,[1]!таблЦены[#Data],3,0)</f>
        <v>0.64</v>
      </c>
      <c r="N292" s="39" t="s">
        <v>1108</v>
      </c>
      <c r="O292" s="37">
        <f t="shared" si="27"/>
        <v>4589.7476635514013</v>
      </c>
    </row>
    <row r="293" spans="1:15" x14ac:dyDescent="0.25">
      <c r="A293" s="13" t="s">
        <v>530</v>
      </c>
      <c r="B293" s="28"/>
      <c r="C293" s="14" t="str">
        <f>+VLOOKUP(A293,[1]!таблЦены[#Data],5,0)</f>
        <v>сер.Б1.041.1-8.11</v>
      </c>
      <c r="D293" s="15" t="str">
        <f>+VLOOKUP(A293,[1]!таблЦены[#Data],2,0)</f>
        <v>м3</v>
      </c>
      <c r="E293" s="15">
        <f>+VLOOKUP(A293,[1]!таблЦены[#Data],3,0)</f>
        <v>1.3660000000000001</v>
      </c>
      <c r="F293" s="16" t="s">
        <v>1109</v>
      </c>
      <c r="G293" s="37">
        <f t="shared" si="25"/>
        <v>4968.1238095238086</v>
      </c>
      <c r="H293" s="5"/>
      <c r="I293" s="13" t="s">
        <v>531</v>
      </c>
      <c r="J293" s="28" t="str">
        <f>+VLOOKUP(I293,[1]!таблЦены[#Data],4,0)</f>
        <v>C16/20</v>
      </c>
      <c r="K293" s="14" t="str">
        <f>+VLOOKUP(I293,[1]!таблЦены[#Data],5,0)</f>
        <v>Б10111-2.08 в.2</v>
      </c>
      <c r="L293" s="15" t="str">
        <f>+VLOOKUP(I293,[1]!таблЦены[#Data],2,0)</f>
        <v>м3</v>
      </c>
      <c r="M293" s="15">
        <f>+VLOOKUP(I293,[1]!таблЦены[#Data],3,0)</f>
        <v>0.73</v>
      </c>
      <c r="N293" s="39" t="s">
        <v>1110</v>
      </c>
      <c r="O293" s="37">
        <f t="shared" si="27"/>
        <v>4593.1682242990646</v>
      </c>
    </row>
    <row r="294" spans="1:15" x14ac:dyDescent="0.25">
      <c r="A294" s="13" t="s">
        <v>532</v>
      </c>
      <c r="B294" s="28"/>
      <c r="C294" s="14" t="str">
        <f>+VLOOKUP(A294,[1]!таблЦены[#Data],5,0)</f>
        <v>сер.Б1.041.1-8.11</v>
      </c>
      <c r="D294" s="15" t="str">
        <f>+VLOOKUP(A294,[1]!таблЦены[#Data],2,0)</f>
        <v>м3</v>
      </c>
      <c r="E294" s="15">
        <f>+VLOOKUP(A294,[1]!таблЦены[#Data],3,0)</f>
        <v>1.4430000000000001</v>
      </c>
      <c r="F294" s="16" t="s">
        <v>1111</v>
      </c>
      <c r="G294" s="37">
        <f t="shared" si="25"/>
        <v>5245.3714285714286</v>
      </c>
      <c r="H294" s="5"/>
      <c r="I294" s="13" t="s">
        <v>533</v>
      </c>
      <c r="J294" s="28" t="str">
        <f>+VLOOKUP(I294,[1]!таблЦены[#Data],4,0)</f>
        <v>C16/20</v>
      </c>
      <c r="K294" s="14" t="str">
        <f>+VLOOKUP(I294,[1]!таблЦены[#Data],5,0)</f>
        <v>Б10111-2.08 в.2</v>
      </c>
      <c r="L294" s="15" t="str">
        <f>+VLOOKUP(I294,[1]!таблЦены[#Data],2,0)</f>
        <v>м3</v>
      </c>
      <c r="M294" s="15">
        <f>+VLOOKUP(I294,[1]!таблЦены[#Data],3,0)</f>
        <v>0.73</v>
      </c>
      <c r="N294" s="39" t="s">
        <v>1112</v>
      </c>
      <c r="O294" s="37">
        <f t="shared" si="27"/>
        <v>4984.3738317757006</v>
      </c>
    </row>
    <row r="295" spans="1:15" x14ac:dyDescent="0.25">
      <c r="A295" s="13" t="s">
        <v>534</v>
      </c>
      <c r="B295" s="28"/>
      <c r="C295" s="14" t="str">
        <f>+VLOOKUP(A295,[1]!таблЦены[#Data],5,0)</f>
        <v>сер.Б1.041.1-8.11</v>
      </c>
      <c r="D295" s="15" t="str">
        <f>+VLOOKUP(A295,[1]!таблЦены[#Data],2,0)</f>
        <v>м3</v>
      </c>
      <c r="E295" s="15">
        <f>+VLOOKUP(A295,[1]!таблЦены[#Data],3,0)</f>
        <v>1.518</v>
      </c>
      <c r="F295" s="16" t="s">
        <v>1113</v>
      </c>
      <c r="G295" s="37">
        <f t="shared" si="25"/>
        <v>5772.1714285714279</v>
      </c>
      <c r="H295" s="5"/>
      <c r="I295" s="13" t="s">
        <v>535</v>
      </c>
      <c r="J295" s="28" t="str">
        <f>+VLOOKUP(I295,[1]!таблЦены[#Data],4,0)</f>
        <v>C16/20</v>
      </c>
      <c r="K295" s="14" t="str">
        <f>+VLOOKUP(I295,[1]!таблЦены[#Data],5,0)</f>
        <v>Б10111-2.08 в.2</v>
      </c>
      <c r="L295" s="15" t="str">
        <f>+VLOOKUP(I295,[1]!таблЦены[#Data],2,0)</f>
        <v>м3</v>
      </c>
      <c r="M295" s="15">
        <f>+VLOOKUP(I295,[1]!таблЦены[#Data],3,0)</f>
        <v>0.73</v>
      </c>
      <c r="N295" s="39" t="s">
        <v>1114</v>
      </c>
      <c r="O295" s="37">
        <f t="shared" si="27"/>
        <v>5042.7476635514013</v>
      </c>
    </row>
    <row r="296" spans="1:15" x14ac:dyDescent="0.25">
      <c r="A296" s="13" t="s">
        <v>536</v>
      </c>
      <c r="B296" s="28"/>
      <c r="C296" s="14" t="str">
        <f>+VLOOKUP(A296,[1]!таблЦены[#Data],5,0)</f>
        <v>сер.Б1.041.1-8.11</v>
      </c>
      <c r="D296" s="15" t="str">
        <f>+VLOOKUP(A296,[1]!таблЦены[#Data],2,0)</f>
        <v>м3</v>
      </c>
      <c r="E296" s="15">
        <f>+VLOOKUP(A296,[1]!таблЦены[#Data],3,0)</f>
        <v>1.5940000000000001</v>
      </c>
      <c r="F296" s="16" t="s">
        <v>1115</v>
      </c>
      <c r="G296" s="37">
        <f t="shared" si="25"/>
        <v>6340.8666666666659</v>
      </c>
      <c r="H296" s="5"/>
      <c r="I296" s="13" t="s">
        <v>537</v>
      </c>
      <c r="J296" s="28" t="str">
        <f>+VLOOKUP(I296,[1]!таблЦены[#Data],4,0)</f>
        <v>C16/20</v>
      </c>
      <c r="K296" s="14" t="str">
        <f>+VLOOKUP(I296,[1]!таблЦены[#Data],5,0)</f>
        <v>Б10111-2.08 в.2</v>
      </c>
      <c r="L296" s="15" t="str">
        <f>+VLOOKUP(I296,[1]!таблЦены[#Data],2,0)</f>
        <v>м3</v>
      </c>
      <c r="M296" s="15">
        <f>+VLOOKUP(I296,[1]!таблЦены[#Data],3,0)</f>
        <v>0.73</v>
      </c>
      <c r="N296" s="39" t="s">
        <v>1116</v>
      </c>
      <c r="O296" s="37">
        <f t="shared" si="27"/>
        <v>5614.6635514018681</v>
      </c>
    </row>
    <row r="297" spans="1:15" x14ac:dyDescent="0.25">
      <c r="A297" s="13" t="s">
        <v>538</v>
      </c>
      <c r="B297" s="28"/>
      <c r="C297" s="14" t="str">
        <f>+VLOOKUP(A297,[1]!таблЦены[#Data],5,0)</f>
        <v>сер.Б1.041.1-8.11</v>
      </c>
      <c r="D297" s="15" t="str">
        <f>+VLOOKUP(A297,[1]!таблЦены[#Data],2,0)</f>
        <v>м3</v>
      </c>
      <c r="E297" s="15">
        <f>+VLOOKUP(A297,[1]!таблЦены[#Data],3,0)</f>
        <v>1.67</v>
      </c>
      <c r="F297" s="16" t="s">
        <v>1117</v>
      </c>
      <c r="G297" s="37">
        <f t="shared" si="25"/>
        <v>6763.5523809523802</v>
      </c>
      <c r="H297" s="5"/>
      <c r="I297" s="13" t="s">
        <v>539</v>
      </c>
      <c r="J297" s="28" t="str">
        <f>+VLOOKUP(I297,[1]!таблЦены[#Data],4,0)</f>
        <v>C20/25</v>
      </c>
      <c r="K297" s="14" t="str">
        <f>+VLOOKUP(I297,[1]!таблЦены[#Data],5,0)</f>
        <v>Б10111-2.08 в.2</v>
      </c>
      <c r="L297" s="15" t="str">
        <f>+VLOOKUP(I297,[1]!таблЦены[#Data],2,0)</f>
        <v>м3</v>
      </c>
      <c r="M297" s="15">
        <f>+VLOOKUP(I297,[1]!таблЦены[#Data],3,0)</f>
        <v>0.73</v>
      </c>
      <c r="N297" s="39" t="s">
        <v>1118</v>
      </c>
      <c r="O297" s="37">
        <f t="shared" si="27"/>
        <v>6565.2710280373831</v>
      </c>
    </row>
    <row r="298" spans="1:15" x14ac:dyDescent="0.25">
      <c r="A298" s="13" t="s">
        <v>540</v>
      </c>
      <c r="B298" s="28"/>
      <c r="C298" s="14" t="str">
        <f>+VLOOKUP(A298,[1]!таблЦены[#Data],5,0)</f>
        <v>сер.Б1.041.1-8.11</v>
      </c>
      <c r="D298" s="15" t="str">
        <f>+VLOOKUP(A298,[1]!таблЦены[#Data],2,0)</f>
        <v>м3</v>
      </c>
      <c r="E298" s="15">
        <f>+VLOOKUP(A298,[1]!таблЦены[#Data],3,0)</f>
        <v>1.746</v>
      </c>
      <c r="F298" s="16" t="s">
        <v>1119</v>
      </c>
      <c r="G298" s="37">
        <f t="shared" si="25"/>
        <v>7187.5142857142855</v>
      </c>
      <c r="H298" s="5"/>
      <c r="I298" s="13" t="s">
        <v>541</v>
      </c>
      <c r="J298" s="28" t="str">
        <f>+VLOOKUP(I298,[1]!таблЦены[#Data],4,0)</f>
        <v>C16/20</v>
      </c>
      <c r="K298" s="14" t="str">
        <f>+VLOOKUP(I298,[1]!таблЦены[#Data],5,0)</f>
        <v>Б10111-2.08 в.2</v>
      </c>
      <c r="L298" s="15" t="str">
        <f>+VLOOKUP(I298,[1]!таблЦены[#Data],2,0)</f>
        <v>м3</v>
      </c>
      <c r="M298" s="15">
        <f>+VLOOKUP(I298,[1]!таблЦены[#Data],3,0)</f>
        <v>0.82</v>
      </c>
      <c r="N298" s="39" t="s">
        <v>1120</v>
      </c>
      <c r="O298" s="37">
        <f t="shared" si="27"/>
        <v>5050.5887850467288</v>
      </c>
    </row>
    <row r="299" spans="1:15" x14ac:dyDescent="0.25">
      <c r="A299" s="13" t="s">
        <v>542</v>
      </c>
      <c r="B299" s="28"/>
      <c r="C299" s="14" t="str">
        <f>+VLOOKUP(A299,[1]!таблЦены[#Data],5,0)</f>
        <v>сер.Б1.041.1-8.11</v>
      </c>
      <c r="D299" s="15" t="str">
        <f>+VLOOKUP(A299,[1]!таблЦены[#Data],2,0)</f>
        <v>м3</v>
      </c>
      <c r="E299" s="15">
        <f>+VLOOKUP(A299,[1]!таблЦены[#Data],3,0)</f>
        <v>1.82</v>
      </c>
      <c r="F299" s="16" t="s">
        <v>1121</v>
      </c>
      <c r="G299" s="37">
        <f t="shared" si="25"/>
        <v>7362.9809523809517</v>
      </c>
      <c r="H299" s="5"/>
      <c r="I299" s="13" t="s">
        <v>543</v>
      </c>
      <c r="J299" s="28" t="str">
        <f>+VLOOKUP(I299,[1]!таблЦены[#Data],4,0)</f>
        <v>C16/20</v>
      </c>
      <c r="K299" s="14" t="str">
        <f>+VLOOKUP(I299,[1]!таблЦены[#Data],5,0)</f>
        <v>Б10111-2.08 в.2</v>
      </c>
      <c r="L299" s="15" t="str">
        <f>+VLOOKUP(I299,[1]!таблЦены[#Data],2,0)</f>
        <v>м3</v>
      </c>
      <c r="M299" s="15">
        <f>+VLOOKUP(I299,[1]!таблЦены[#Data],3,0)</f>
        <v>0.82</v>
      </c>
      <c r="N299" s="39" t="s">
        <v>1122</v>
      </c>
      <c r="O299" s="37">
        <f t="shared" si="27"/>
        <v>5392.1028037383176</v>
      </c>
    </row>
    <row r="300" spans="1:15" x14ac:dyDescent="0.25">
      <c r="A300" s="13" t="s">
        <v>544</v>
      </c>
      <c r="B300" s="28"/>
      <c r="C300" s="14" t="str">
        <f>+VLOOKUP(A300,[1]!таблЦены[#Data],5,0)</f>
        <v>сер.Б1.041.1-8.11</v>
      </c>
      <c r="D300" s="15" t="str">
        <f>+VLOOKUP(A300,[1]!таблЦены[#Data],2,0)</f>
        <v>м3</v>
      </c>
      <c r="E300" s="15">
        <f>+VLOOKUP(A300,[1]!таблЦены[#Data],3,0)</f>
        <v>1.897</v>
      </c>
      <c r="F300" s="16" t="s">
        <v>1123</v>
      </c>
      <c r="G300" s="37">
        <f t="shared" si="25"/>
        <v>8509.0476190476184</v>
      </c>
      <c r="H300" s="5"/>
      <c r="I300" s="13" t="s">
        <v>545</v>
      </c>
      <c r="J300" s="28" t="str">
        <f>+VLOOKUP(I300,[1]!таблЦены[#Data],4,0)</f>
        <v>C16/20</v>
      </c>
      <c r="K300" s="14" t="str">
        <f>+VLOOKUP(I300,[1]!таблЦены[#Data],5,0)</f>
        <v>Б10111-2.08 в.2</v>
      </c>
      <c r="L300" s="15" t="str">
        <f>+VLOOKUP(I300,[1]!таблЦены[#Data],2,0)</f>
        <v>м3</v>
      </c>
      <c r="M300" s="15">
        <f>+VLOOKUP(I300,[1]!таблЦены[#Data],3,0)</f>
        <v>0.82</v>
      </c>
      <c r="N300" s="39" t="s">
        <v>1124</v>
      </c>
      <c r="O300" s="37">
        <f t="shared" si="27"/>
        <v>5720.2242990654204</v>
      </c>
    </row>
    <row r="301" spans="1:15" x14ac:dyDescent="0.25">
      <c r="A301" s="13" t="s">
        <v>546</v>
      </c>
      <c r="B301" s="28"/>
      <c r="C301" s="14" t="str">
        <f>+VLOOKUP(A301,[1]!таблЦены[#Data],5,0)</f>
        <v>сер.Б1.041.1-8.11</v>
      </c>
      <c r="D301" s="15" t="str">
        <f>+VLOOKUP(A301,[1]!таблЦены[#Data],2,0)</f>
        <v>м3</v>
      </c>
      <c r="E301" s="15">
        <f>+VLOOKUP(A301,[1]!таблЦены[#Data],3,0)</f>
        <v>1.9730000000000001</v>
      </c>
      <c r="F301" s="16" t="s">
        <v>1125</v>
      </c>
      <c r="G301" s="37">
        <f t="shared" si="25"/>
        <v>9070.3619047619031</v>
      </c>
      <c r="H301" s="5"/>
      <c r="I301" s="13" t="s">
        <v>547</v>
      </c>
      <c r="J301" s="28" t="str">
        <f>+VLOOKUP(I301,[1]!таблЦены[#Data],4,0)</f>
        <v>C16/20</v>
      </c>
      <c r="K301" s="14" t="str">
        <f>+VLOOKUP(I301,[1]!таблЦены[#Data],5,0)</f>
        <v>Б10111-2.08 в.2</v>
      </c>
      <c r="L301" s="15" t="str">
        <f>+VLOOKUP(I301,[1]!таблЦены[#Data],2,0)</f>
        <v>м3</v>
      </c>
      <c r="M301" s="15">
        <f>+VLOOKUP(I301,[1]!таблЦены[#Data],3,0)</f>
        <v>0.82</v>
      </c>
      <c r="N301" s="39" t="s">
        <v>1126</v>
      </c>
      <c r="O301" s="37">
        <f t="shared" si="27"/>
        <v>6195.130841121495</v>
      </c>
    </row>
    <row r="302" spans="1:15" x14ac:dyDescent="0.25">
      <c r="A302" s="13" t="s">
        <v>548</v>
      </c>
      <c r="B302" s="28"/>
      <c r="C302" s="14" t="str">
        <f>+VLOOKUP(A302,[1]!таблЦены[#Data],5,0)</f>
        <v>сер.Б1.041.1-8.11</v>
      </c>
      <c r="D302" s="15" t="str">
        <f>+VLOOKUP(A302,[1]!таблЦены[#Data],2,0)</f>
        <v>м3</v>
      </c>
      <c r="E302" s="15">
        <f>+VLOOKUP(A302,[1]!таблЦены[#Data],3,0)</f>
        <v>2.048</v>
      </c>
      <c r="F302" s="16" t="s">
        <v>1127</v>
      </c>
      <c r="G302" s="37">
        <f t="shared" si="25"/>
        <v>10293.990476190476</v>
      </c>
      <c r="H302" s="5"/>
      <c r="I302" s="13" t="s">
        <v>549</v>
      </c>
      <c r="J302" s="28" t="str">
        <f>+VLOOKUP(I302,[1]!таблЦены[#Data],4,0)</f>
        <v>C20/25</v>
      </c>
      <c r="K302" s="14" t="str">
        <f>+VLOOKUP(I302,[1]!таблЦены[#Data],5,0)</f>
        <v>Б10111-2.08 в.2</v>
      </c>
      <c r="L302" s="15" t="str">
        <f>+VLOOKUP(I302,[1]!таблЦены[#Data],2,0)</f>
        <v>м3</v>
      </c>
      <c r="M302" s="15">
        <f>+VLOOKUP(I302,[1]!таблЦены[#Data],3,0)</f>
        <v>0.82</v>
      </c>
      <c r="N302" s="39" t="s">
        <v>1128</v>
      </c>
      <c r="O302" s="37">
        <f t="shared" si="27"/>
        <v>7261.5887850467279</v>
      </c>
    </row>
    <row r="303" spans="1:15" x14ac:dyDescent="0.25">
      <c r="A303" s="13" t="s">
        <v>550</v>
      </c>
      <c r="B303" s="28"/>
      <c r="C303" s="14" t="str">
        <f>+VLOOKUP(A303,[1]!таблЦены[#Data],5,0)</f>
        <v>сер.Б1.041.1-8.11</v>
      </c>
      <c r="D303" s="15" t="str">
        <f>+VLOOKUP(A303,[1]!таблЦены[#Data],2,0)</f>
        <v>м3</v>
      </c>
      <c r="E303" s="15">
        <f>+VLOOKUP(A303,[1]!таблЦены[#Data],3,0)</f>
        <v>2.1240000000000001</v>
      </c>
      <c r="F303" s="16" t="s">
        <v>1129</v>
      </c>
      <c r="G303" s="37">
        <f t="shared" si="25"/>
        <v>10996.295238095237</v>
      </c>
      <c r="H303" s="5"/>
      <c r="I303" s="13" t="s">
        <v>551</v>
      </c>
      <c r="J303" s="28" t="str">
        <f>+VLOOKUP(I303,[1]!таблЦены[#Data],4,0)</f>
        <v>C16/20</v>
      </c>
      <c r="K303" s="14" t="str">
        <f>+VLOOKUP(I303,[1]!таблЦены[#Data],5,0)</f>
        <v>Б10111-2.08 в.2</v>
      </c>
      <c r="L303" s="15" t="str">
        <f>+VLOOKUP(I303,[1]!таблЦены[#Data],2,0)</f>
        <v>м3</v>
      </c>
      <c r="M303" s="15">
        <f>+VLOOKUP(I303,[1]!таблЦены[#Data],3,0)</f>
        <v>0.91</v>
      </c>
      <c r="N303" s="39" t="s">
        <v>1130</v>
      </c>
      <c r="O303" s="37">
        <f t="shared" si="27"/>
        <v>5611.3644859813076</v>
      </c>
    </row>
    <row r="304" spans="1:15" x14ac:dyDescent="0.25">
      <c r="A304" s="13" t="s">
        <v>552</v>
      </c>
      <c r="B304" s="28"/>
      <c r="C304" s="14" t="str">
        <f>+VLOOKUP(A304,[1]!таблЦены[#Data],5,0)</f>
        <v>сер.Б1.041.1-8.11</v>
      </c>
      <c r="D304" s="15" t="str">
        <f>+VLOOKUP(A304,[1]!таблЦены[#Data],2,0)</f>
        <v>м3</v>
      </c>
      <c r="E304" s="15">
        <f>+VLOOKUP(A304,[1]!таблЦены[#Data],3,0)</f>
        <v>2.2000000000000002</v>
      </c>
      <c r="F304" s="16" t="s">
        <v>1131</v>
      </c>
      <c r="G304" s="37">
        <f t="shared" si="25"/>
        <v>11481.238095238094</v>
      </c>
      <c r="H304" s="5"/>
      <c r="I304" s="13" t="s">
        <v>553</v>
      </c>
      <c r="J304" s="28" t="str">
        <f>+VLOOKUP(I304,[1]!таблЦены[#Data],4,0)</f>
        <v>C16/20</v>
      </c>
      <c r="K304" s="14" t="str">
        <f>+VLOOKUP(I304,[1]!таблЦены[#Data],5,0)</f>
        <v>Б10111-2.08 в.2</v>
      </c>
      <c r="L304" s="15" t="str">
        <f>+VLOOKUP(I304,[1]!таблЦены[#Data],2,0)</f>
        <v>м3</v>
      </c>
      <c r="M304" s="15">
        <f>+VLOOKUP(I304,[1]!таблЦены[#Data],3,0)</f>
        <v>0.91</v>
      </c>
      <c r="N304" s="39" t="s">
        <v>1132</v>
      </c>
      <c r="O304" s="37">
        <f t="shared" si="27"/>
        <v>5989.3644859813076</v>
      </c>
    </row>
    <row r="305" spans="1:15" x14ac:dyDescent="0.25">
      <c r="A305" s="13" t="s">
        <v>554</v>
      </c>
      <c r="B305" s="28"/>
      <c r="C305" s="14" t="str">
        <f>+VLOOKUP(A305,[1]!таблЦены[#Data],5,0)</f>
        <v>сер.Б1.041.1-8.11</v>
      </c>
      <c r="D305" s="15" t="str">
        <f>+VLOOKUP(A305,[1]!таблЦены[#Data],2,0)</f>
        <v>м3</v>
      </c>
      <c r="E305" s="15">
        <f>+VLOOKUP(A305,[1]!таблЦены[#Data],3,0)</f>
        <v>2.2749999999999999</v>
      </c>
      <c r="F305" s="16" t="s">
        <v>1133</v>
      </c>
      <c r="G305" s="37">
        <f t="shared" si="25"/>
        <v>12312.209523809523</v>
      </c>
      <c r="H305" s="5"/>
      <c r="I305" s="13" t="s">
        <v>555</v>
      </c>
      <c r="J305" s="28" t="str">
        <f>+VLOOKUP(I305,[1]!таблЦены[#Data],4,0)</f>
        <v>C16/20</v>
      </c>
      <c r="K305" s="14" t="str">
        <f>+VLOOKUP(I305,[1]!таблЦены[#Data],5,0)</f>
        <v>Б10111-2.08 в.2</v>
      </c>
      <c r="L305" s="15" t="str">
        <f>+VLOOKUP(I305,[1]!таблЦены[#Data],2,0)</f>
        <v>м3</v>
      </c>
      <c r="M305" s="15">
        <f>+VLOOKUP(I305,[1]!таблЦены[#Data],3,0)</f>
        <v>0.91</v>
      </c>
      <c r="N305" s="39" t="s">
        <v>1134</v>
      </c>
      <c r="O305" s="37">
        <f t="shared" si="27"/>
        <v>6357.9626168224304</v>
      </c>
    </row>
    <row r="306" spans="1:15" x14ac:dyDescent="0.25">
      <c r="A306" s="13" t="s">
        <v>556</v>
      </c>
      <c r="B306" s="28"/>
      <c r="C306" s="14" t="str">
        <f>+VLOOKUP(A306,[1]!таблЦены[#Data],5,0)</f>
        <v>сер.Б1.041.1-8.11</v>
      </c>
      <c r="D306" s="15" t="str">
        <f>+VLOOKUP(A306,[1]!таблЦены[#Data],2,0)</f>
        <v>м3</v>
      </c>
      <c r="E306" s="15">
        <f>+VLOOKUP(A306,[1]!таблЦены[#Data],3,0)</f>
        <v>0.28899999999999998</v>
      </c>
      <c r="F306" s="16" t="s">
        <v>1135</v>
      </c>
      <c r="G306" s="37">
        <f t="shared" si="25"/>
        <v>1169.8190476190475</v>
      </c>
      <c r="H306" s="5"/>
      <c r="I306" s="13" t="s">
        <v>557</v>
      </c>
      <c r="J306" s="28" t="str">
        <f>+VLOOKUP(I306,[1]!таблЦены[#Data],4,0)</f>
        <v>C16/20</v>
      </c>
      <c r="K306" s="14" t="str">
        <f>+VLOOKUP(I306,[1]!таблЦены[#Data],5,0)</f>
        <v>Б10111-2.08 в.2</v>
      </c>
      <c r="L306" s="15" t="str">
        <f>+VLOOKUP(I306,[1]!таблЦены[#Data],2,0)</f>
        <v>м3</v>
      </c>
      <c r="M306" s="15">
        <f>+VLOOKUP(I306,[1]!таблЦены[#Data],3,0)</f>
        <v>0.91</v>
      </c>
      <c r="N306" s="39" t="s">
        <v>1136</v>
      </c>
      <c r="O306" s="37">
        <f t="shared" si="27"/>
        <v>6879.0373831775696</v>
      </c>
    </row>
    <row r="307" spans="1:15" x14ac:dyDescent="0.25">
      <c r="A307" s="13" t="s">
        <v>558</v>
      </c>
      <c r="B307" s="28"/>
      <c r="C307" s="14" t="str">
        <f>+VLOOKUP(A307,[1]!таблЦены[#Data],5,0)</f>
        <v>сер.Б1.041.1-8.11</v>
      </c>
      <c r="D307" s="15" t="str">
        <f>+VLOOKUP(A307,[1]!таблЦены[#Data],2,0)</f>
        <v>м3</v>
      </c>
      <c r="E307" s="15">
        <f>+VLOOKUP(A307,[1]!таблЦены[#Data],3,0)</f>
        <v>0.32500000000000001</v>
      </c>
      <c r="F307" s="16" t="s">
        <v>1137</v>
      </c>
      <c r="G307" s="37">
        <f t="shared" si="25"/>
        <v>1314.8190476190475</v>
      </c>
      <c r="H307" s="5"/>
      <c r="I307" s="13" t="s">
        <v>559</v>
      </c>
      <c r="J307" s="28" t="str">
        <f>+VLOOKUP(I307,[1]!таблЦены[#Data],4,0)</f>
        <v>C20/25</v>
      </c>
      <c r="K307" s="14" t="str">
        <f>+VLOOKUP(I307,[1]!таблЦены[#Data],5,0)</f>
        <v>Б10111-2.08 в.2</v>
      </c>
      <c r="L307" s="15" t="str">
        <f>+VLOOKUP(I307,[1]!таблЦены[#Data],2,0)</f>
        <v>м3</v>
      </c>
      <c r="M307" s="15">
        <f>+VLOOKUP(I307,[1]!таблЦены[#Data],3,0)</f>
        <v>0.91</v>
      </c>
      <c r="N307" s="39" t="s">
        <v>1138</v>
      </c>
      <c r="O307" s="37">
        <f t="shared" si="27"/>
        <v>8061.3177570093458</v>
      </c>
    </row>
    <row r="308" spans="1:15" x14ac:dyDescent="0.25">
      <c r="A308" s="13" t="s">
        <v>560</v>
      </c>
      <c r="B308" s="28"/>
      <c r="C308" s="14" t="str">
        <f>+VLOOKUP(A308,[1]!таблЦены[#Data],5,0)</f>
        <v>сер.Б1.041.1-8.11</v>
      </c>
      <c r="D308" s="15" t="str">
        <f>+VLOOKUP(A308,[1]!таблЦены[#Data],2,0)</f>
        <v>м3</v>
      </c>
      <c r="E308" s="15">
        <f>+VLOOKUP(A308,[1]!таблЦены[#Data],3,0)</f>
        <v>0.36099999999999999</v>
      </c>
      <c r="F308" s="16" t="s">
        <v>1139</v>
      </c>
      <c r="G308" s="37">
        <f t="shared" si="25"/>
        <v>1460.9619047619046</v>
      </c>
      <c r="H308" s="5"/>
      <c r="I308" s="13" t="s">
        <v>561</v>
      </c>
      <c r="J308" s="28" t="str">
        <f>+VLOOKUP(I308,[1]!таблЦены[#Data],4,0)</f>
        <v>C20/25</v>
      </c>
      <c r="K308" s="14" t="str">
        <f>+VLOOKUP(I308,[1]!таблЦены[#Data],5,0)</f>
        <v>Б10111-2.08 в.2</v>
      </c>
      <c r="L308" s="15" t="str">
        <f>+VLOOKUP(I308,[1]!таблЦены[#Data],2,0)</f>
        <v>м3</v>
      </c>
      <c r="M308" s="15">
        <f>+VLOOKUP(I308,[1]!таблЦены[#Data],3,0)</f>
        <v>0.91</v>
      </c>
      <c r="N308" s="39" t="s">
        <v>1140</v>
      </c>
      <c r="O308" s="37">
        <f t="shared" si="27"/>
        <v>8842.5700934579436</v>
      </c>
    </row>
    <row r="309" spans="1:15" x14ac:dyDescent="0.25">
      <c r="A309" s="13" t="s">
        <v>562</v>
      </c>
      <c r="B309" s="28"/>
      <c r="C309" s="14" t="str">
        <f>+VLOOKUP(A309,[1]!таблЦены[#Data],5,0)</f>
        <v>сер.Б1.041.1-8.11</v>
      </c>
      <c r="D309" s="15" t="str">
        <f>+VLOOKUP(A309,[1]!таблЦены[#Data],2,0)</f>
        <v>м3</v>
      </c>
      <c r="E309" s="15">
        <f>+VLOOKUP(A309,[1]!таблЦены[#Data],3,0)</f>
        <v>0.39800000000000002</v>
      </c>
      <c r="F309" s="16" t="s">
        <v>1141</v>
      </c>
      <c r="G309" s="37">
        <f t="shared" si="25"/>
        <v>1609.3714285714284</v>
      </c>
      <c r="H309" s="5"/>
      <c r="I309" s="13" t="s">
        <v>563</v>
      </c>
      <c r="J309" s="28" t="str">
        <f>+VLOOKUP(I309,[1]!таблЦены[#Data],4,0)</f>
        <v>C20/25</v>
      </c>
      <c r="K309" s="14" t="str">
        <f>+VLOOKUP(I309,[1]!таблЦены[#Data],5,0)</f>
        <v>Б10111-2.08 в.2</v>
      </c>
      <c r="L309" s="15" t="str">
        <f>+VLOOKUP(I309,[1]!таблЦены[#Data],2,0)</f>
        <v>м3</v>
      </c>
      <c r="M309" s="15">
        <f>+VLOOKUP(I309,[1]!таблЦены[#Data],3,0)</f>
        <v>0.91</v>
      </c>
      <c r="N309" s="39" t="s">
        <v>1142</v>
      </c>
      <c r="O309" s="37">
        <f t="shared" si="27"/>
        <v>10127.084112149532</v>
      </c>
    </row>
    <row r="310" spans="1:15" x14ac:dyDescent="0.25">
      <c r="A310" s="13" t="s">
        <v>564</v>
      </c>
      <c r="B310" s="28"/>
      <c r="C310" s="14" t="str">
        <f>+VLOOKUP(A310,[1]!таблЦены[#Data],5,0)</f>
        <v>сер.Б1.041.1-8.11</v>
      </c>
      <c r="D310" s="15" t="str">
        <f>+VLOOKUP(A310,[1]!таблЦены[#Data],2,0)</f>
        <v>м3</v>
      </c>
      <c r="E310" s="15">
        <f>+VLOOKUP(A310,[1]!таблЦены[#Data],3,0)</f>
        <v>0.439</v>
      </c>
      <c r="F310" s="16" t="s">
        <v>1143</v>
      </c>
      <c r="G310" s="37">
        <f t="shared" si="25"/>
        <v>1763.9714285714285</v>
      </c>
      <c r="H310" s="5"/>
      <c r="I310" s="13" t="s">
        <v>565</v>
      </c>
      <c r="J310" s="28" t="str">
        <f>+VLOOKUP(I310,[1]!таблЦены[#Data],4,0)</f>
        <v>C16/20</v>
      </c>
      <c r="K310" s="14" t="str">
        <f>+VLOOKUP(I310,[1]!таблЦены[#Data],5,0)</f>
        <v>Б10111-2.08 в.2</v>
      </c>
      <c r="L310" s="15" t="str">
        <f>+VLOOKUP(I310,[1]!таблЦены[#Data],2,0)</f>
        <v>м3</v>
      </c>
      <c r="M310" s="15">
        <f>+VLOOKUP(I310,[1]!таблЦены[#Data],3,0)</f>
        <v>1</v>
      </c>
      <c r="N310" s="39" t="s">
        <v>1144</v>
      </c>
      <c r="O310" s="37">
        <f t="shared" si="27"/>
        <v>6484.6074766355132</v>
      </c>
    </row>
    <row r="311" spans="1:15" x14ac:dyDescent="0.25">
      <c r="A311" s="13" t="s">
        <v>566</v>
      </c>
      <c r="B311" s="28"/>
      <c r="C311" s="14" t="str">
        <f>+VLOOKUP(A311,[1]!таблЦены[#Data],5,0)</f>
        <v>сер.Б1.041.1-8.11</v>
      </c>
      <c r="D311" s="15" t="str">
        <f>+VLOOKUP(A311,[1]!таблЦены[#Data],2,0)</f>
        <v>м3</v>
      </c>
      <c r="E311" s="15">
        <f>+VLOOKUP(A311,[1]!таблЦены[#Data],3,0)</f>
        <v>0.46899999999999997</v>
      </c>
      <c r="F311" s="16" t="s">
        <v>1145</v>
      </c>
      <c r="G311" s="37">
        <f t="shared" si="25"/>
        <v>1900.895238095238</v>
      </c>
      <c r="H311" s="5"/>
      <c r="I311" s="13" t="s">
        <v>567</v>
      </c>
      <c r="J311" s="28" t="str">
        <f>+VLOOKUP(I311,[1]!таблЦены[#Data],4,0)</f>
        <v>C16/20</v>
      </c>
      <c r="K311" s="14" t="str">
        <f>+VLOOKUP(I311,[1]!таблЦены[#Data],5,0)</f>
        <v>Б10111-2.08 в.2</v>
      </c>
      <c r="L311" s="15" t="str">
        <f>+VLOOKUP(I311,[1]!таблЦены[#Data],2,0)</f>
        <v>м3</v>
      </c>
      <c r="M311" s="15">
        <f>+VLOOKUP(I311,[1]!таблЦены[#Data],3,0)</f>
        <v>1</v>
      </c>
      <c r="N311" s="39" t="s">
        <v>1146</v>
      </c>
      <c r="O311" s="37">
        <f t="shared" si="27"/>
        <v>6898.3551401869154</v>
      </c>
    </row>
    <row r="312" spans="1:15" x14ac:dyDescent="0.25">
      <c r="A312" s="13" t="s">
        <v>568</v>
      </c>
      <c r="B312" s="28"/>
      <c r="C312" s="14" t="str">
        <f>+VLOOKUP(A312,[1]!таблЦены[#Data],5,0)</f>
        <v>сер.Б1.041.1-8.11</v>
      </c>
      <c r="D312" s="15" t="str">
        <f>+VLOOKUP(A312,[1]!таблЦены[#Data],2,0)</f>
        <v>м3</v>
      </c>
      <c r="E312" s="15">
        <f>+VLOOKUP(A312,[1]!таблЦены[#Data],3,0)</f>
        <v>0.50600000000000001</v>
      </c>
      <c r="F312" s="16" t="s">
        <v>1147</v>
      </c>
      <c r="G312" s="37">
        <f t="shared" si="25"/>
        <v>2048.6095238095236</v>
      </c>
      <c r="H312" s="5"/>
      <c r="I312" s="13" t="s">
        <v>569</v>
      </c>
      <c r="J312" s="28" t="str">
        <f>+VLOOKUP(I312,[1]!таблЦены[#Data],4,0)</f>
        <v>C16/20</v>
      </c>
      <c r="K312" s="14" t="str">
        <f>+VLOOKUP(I312,[1]!таблЦены[#Data],5,0)</f>
        <v>Б10111-2.08 в.2</v>
      </c>
      <c r="L312" s="15" t="str">
        <f>+VLOOKUP(I312,[1]!таблЦены[#Data],2,0)</f>
        <v>м3</v>
      </c>
      <c r="M312" s="15">
        <f>+VLOOKUP(I312,[1]!таблЦены[#Data],3,0)</f>
        <v>1</v>
      </c>
      <c r="N312" s="39" t="s">
        <v>1148</v>
      </c>
      <c r="O312" s="37">
        <f t="shared" si="27"/>
        <v>7460.3644859813085</v>
      </c>
    </row>
    <row r="313" spans="1:15" x14ac:dyDescent="0.25">
      <c r="A313" s="13" t="s">
        <v>570</v>
      </c>
      <c r="B313" s="28"/>
      <c r="C313" s="14" t="str">
        <f>+VLOOKUP(A313,[1]!таблЦены[#Data],5,0)</f>
        <v>сер.Б1.041.1-8.11</v>
      </c>
      <c r="D313" s="15" t="str">
        <f>+VLOOKUP(A313,[1]!таблЦены[#Data],2,0)</f>
        <v>м3</v>
      </c>
      <c r="E313" s="15">
        <f>+VLOOKUP(A313,[1]!таблЦены[#Data],3,0)</f>
        <v>0.54200000000000004</v>
      </c>
      <c r="F313" s="16" t="s">
        <v>1149</v>
      </c>
      <c r="G313" s="37">
        <f t="shared" si="25"/>
        <v>2412.0761904761903</v>
      </c>
      <c r="H313" s="5"/>
      <c r="I313" s="13" t="s">
        <v>571</v>
      </c>
      <c r="J313" s="28" t="str">
        <f>+VLOOKUP(I313,[1]!таблЦены[#Data],4,0)</f>
        <v>C20/25</v>
      </c>
      <c r="K313" s="14" t="str">
        <f>+VLOOKUP(I313,[1]!таблЦены[#Data],5,0)</f>
        <v>Б10111-2.08 в.2</v>
      </c>
      <c r="L313" s="15" t="str">
        <f>+VLOOKUP(I313,[1]!таблЦены[#Data],2,0)</f>
        <v>м3</v>
      </c>
      <c r="M313" s="15">
        <f>+VLOOKUP(I313,[1]!таблЦены[#Data],3,0)</f>
        <v>1</v>
      </c>
      <c r="N313" s="39" t="s">
        <v>1150</v>
      </c>
      <c r="O313" s="37">
        <f t="shared" si="27"/>
        <v>8759.0280373831774</v>
      </c>
    </row>
    <row r="314" spans="1:15" x14ac:dyDescent="0.25">
      <c r="A314" s="13" t="s">
        <v>572</v>
      </c>
      <c r="B314" s="28"/>
      <c r="C314" s="14" t="str">
        <f>+VLOOKUP(A314,[1]!таблЦены[#Data],5,0)</f>
        <v>сер.Б1.041.1-8.11</v>
      </c>
      <c r="D314" s="15" t="str">
        <f>+VLOOKUP(A314,[1]!таблЦены[#Data],2,0)</f>
        <v>м3</v>
      </c>
      <c r="E314" s="15">
        <f>+VLOOKUP(A314,[1]!таблЦены[#Data],3,0)</f>
        <v>0.57799999999999996</v>
      </c>
      <c r="F314" s="16" t="s">
        <v>1151</v>
      </c>
      <c r="G314" s="37">
        <f t="shared" si="25"/>
        <v>2421.1904761904761</v>
      </c>
      <c r="H314" s="5"/>
      <c r="I314" s="13" t="s">
        <v>573</v>
      </c>
      <c r="J314" s="28" t="str">
        <f>+VLOOKUP(I314,[1]!таблЦены[#Data],4,0)</f>
        <v>C20/25</v>
      </c>
      <c r="K314" s="14" t="str">
        <f>+VLOOKUP(I314,[1]!таблЦены[#Data],5,0)</f>
        <v>Б10111-2.08 в.2</v>
      </c>
      <c r="L314" s="15" t="str">
        <f>+VLOOKUP(I314,[1]!таблЦены[#Data],2,0)</f>
        <v>м3</v>
      </c>
      <c r="M314" s="15">
        <f>+VLOOKUP(I314,[1]!таблЦены[#Data],3,0)</f>
        <v>1</v>
      </c>
      <c r="N314" s="39" t="s">
        <v>1152</v>
      </c>
      <c r="O314" s="37">
        <f t="shared" si="27"/>
        <v>9615.6448598130828</v>
      </c>
    </row>
    <row r="315" spans="1:15" x14ac:dyDescent="0.25">
      <c r="A315" s="13" t="s">
        <v>574</v>
      </c>
      <c r="B315" s="28"/>
      <c r="C315" s="14" t="str">
        <f>+VLOOKUP(A315,[1]!таблЦены[#Data],5,0)</f>
        <v>сер.Б1.041.1-8.11</v>
      </c>
      <c r="D315" s="15" t="str">
        <f>+VLOOKUP(A315,[1]!таблЦены[#Data],2,0)</f>
        <v>м3</v>
      </c>
      <c r="E315" s="15">
        <f>+VLOOKUP(A315,[1]!таблЦены[#Data],3,0)</f>
        <v>0.61399999999999999</v>
      </c>
      <c r="F315" s="16" t="s">
        <v>1153</v>
      </c>
      <c r="G315" s="37">
        <f t="shared" si="25"/>
        <v>2573.0095238095237</v>
      </c>
      <c r="H315" s="5"/>
      <c r="I315" s="13" t="s">
        <v>575</v>
      </c>
      <c r="J315" s="28" t="str">
        <f>+VLOOKUP(I315,[1]!таблЦены[#Data],4,0)</f>
        <v>C20/25</v>
      </c>
      <c r="K315" s="14" t="str">
        <f>+VLOOKUP(I315,[1]!таблЦены[#Data],5,0)</f>
        <v>Б10111-2.08 в.2</v>
      </c>
      <c r="L315" s="15" t="str">
        <f>+VLOOKUP(I315,[1]!таблЦены[#Data],2,0)</f>
        <v>м3</v>
      </c>
      <c r="M315" s="15">
        <f>+VLOOKUP(I315,[1]!таблЦены[#Data],3,0)</f>
        <v>1</v>
      </c>
      <c r="N315" s="39" t="s">
        <v>1154</v>
      </c>
      <c r="O315" s="37">
        <f t="shared" si="27"/>
        <v>11019.037383177571</v>
      </c>
    </row>
    <row r="316" spans="1:15" x14ac:dyDescent="0.25">
      <c r="A316" s="13" t="s">
        <v>576</v>
      </c>
      <c r="B316" s="28"/>
      <c r="C316" s="14" t="str">
        <f>+VLOOKUP(A316,[1]!таблЦены[#Data],5,0)</f>
        <v>сер.Б1.041.1-8.11</v>
      </c>
      <c r="D316" s="15" t="str">
        <f>+VLOOKUP(A316,[1]!таблЦены[#Data],2,0)</f>
        <v>м3</v>
      </c>
      <c r="E316" s="15">
        <f>+VLOOKUP(A316,[1]!таблЦены[#Data],3,0)</f>
        <v>0.65</v>
      </c>
      <c r="F316" s="16" t="s">
        <v>1155</v>
      </c>
      <c r="G316" s="37">
        <f t="shared" si="25"/>
        <v>2725.4952380952382</v>
      </c>
      <c r="H316" s="5"/>
      <c r="I316" s="13" t="s">
        <v>577</v>
      </c>
      <c r="J316" s="28" t="str">
        <f>+VLOOKUP(I316,[1]!таблЦены[#Data],4,0)</f>
        <v>C20/25</v>
      </c>
      <c r="K316" s="14" t="str">
        <f>+VLOOKUP(I316,[1]!таблЦены[#Data],5,0)</f>
        <v>Б10111-2.08 в.2</v>
      </c>
      <c r="L316" s="15" t="str">
        <f>+VLOOKUP(I316,[1]!таблЦены[#Data],2,0)</f>
        <v>м3</v>
      </c>
      <c r="M316" s="15">
        <f>+VLOOKUP(I316,[1]!таблЦены[#Data],3,0)</f>
        <v>1.0900000000000001</v>
      </c>
      <c r="N316" s="39" t="s">
        <v>1156</v>
      </c>
      <c r="O316" s="37">
        <f t="shared" si="27"/>
        <v>7718.467289719626</v>
      </c>
    </row>
    <row r="317" spans="1:15" x14ac:dyDescent="0.25">
      <c r="A317" s="13" t="s">
        <v>578</v>
      </c>
      <c r="B317" s="28"/>
      <c r="C317" s="14" t="str">
        <f>+VLOOKUP(A317,[1]!таблЦены[#Data],5,0)</f>
        <v>сер.Б1.041.1-8.11</v>
      </c>
      <c r="D317" s="15" t="str">
        <f>+VLOOKUP(A317,[1]!таблЦены[#Data],2,0)</f>
        <v>м3</v>
      </c>
      <c r="E317" s="15">
        <f>+VLOOKUP(A317,[1]!таблЦены[#Data],3,0)</f>
        <v>0.69</v>
      </c>
      <c r="F317" s="16" t="s">
        <v>1157</v>
      </c>
      <c r="G317" s="37">
        <f t="shared" si="25"/>
        <v>2883.2761904761905</v>
      </c>
      <c r="H317" s="5"/>
      <c r="I317" s="13" t="s">
        <v>579</v>
      </c>
      <c r="J317" s="28" t="str">
        <f>+VLOOKUP(I317,[1]!таблЦены[#Data],4,0)</f>
        <v>C20/25</v>
      </c>
      <c r="K317" s="14" t="str">
        <f>+VLOOKUP(I317,[1]!таблЦены[#Data],5,0)</f>
        <v>Б10111-2.08 в.2</v>
      </c>
      <c r="L317" s="15" t="str">
        <f>+VLOOKUP(I317,[1]!таблЦены[#Data],2,0)</f>
        <v>м3</v>
      </c>
      <c r="M317" s="15">
        <f>+VLOOKUP(I317,[1]!таблЦены[#Data],3,0)</f>
        <v>1.0900000000000001</v>
      </c>
      <c r="N317" s="39" t="s">
        <v>1158</v>
      </c>
      <c r="O317" s="37">
        <f t="shared" si="27"/>
        <v>8148.1121495327097</v>
      </c>
    </row>
    <row r="318" spans="1:15" x14ac:dyDescent="0.25">
      <c r="A318" s="13" t="s">
        <v>580</v>
      </c>
      <c r="B318" s="28"/>
      <c r="C318" s="14" t="str">
        <f>+VLOOKUP(A318,[1]!таблЦены[#Data],5,0)</f>
        <v>сер.Б1.041.1-8.11</v>
      </c>
      <c r="D318" s="15" t="str">
        <f>+VLOOKUP(A318,[1]!таблЦены[#Data],2,0)</f>
        <v>м3</v>
      </c>
      <c r="E318" s="15">
        <f>+VLOOKUP(A318,[1]!таблЦены[#Data],3,0)</f>
        <v>0.72199999999999998</v>
      </c>
      <c r="F318" s="16" t="s">
        <v>1159</v>
      </c>
      <c r="G318" s="37">
        <f t="shared" si="25"/>
        <v>3028.2</v>
      </c>
      <c r="H318" s="5"/>
      <c r="I318" s="13" t="s">
        <v>581</v>
      </c>
      <c r="J318" s="28" t="str">
        <f>+VLOOKUP(I318,[1]!таблЦены[#Data],4,0)</f>
        <v>C20/25</v>
      </c>
      <c r="K318" s="14" t="str">
        <f>+VLOOKUP(I318,[1]!таблЦены[#Data],5,0)</f>
        <v>Б10111-2.08 в.2</v>
      </c>
      <c r="L318" s="15" t="str">
        <f>+VLOOKUP(I318,[1]!таблЦены[#Data],2,0)</f>
        <v>м3</v>
      </c>
      <c r="M318" s="15">
        <f>+VLOOKUP(I318,[1]!таблЦены[#Data],3,0)</f>
        <v>1.0900000000000001</v>
      </c>
      <c r="N318" s="39" t="s">
        <v>1160</v>
      </c>
      <c r="O318" s="37">
        <f t="shared" si="27"/>
        <v>8787.9813084112138</v>
      </c>
    </row>
    <row r="319" spans="1:15" x14ac:dyDescent="0.25">
      <c r="A319" s="13" t="s">
        <v>582</v>
      </c>
      <c r="B319" s="28"/>
      <c r="C319" s="14" t="str">
        <f>+VLOOKUP(A319,[1]!таблЦены[#Data],5,0)</f>
        <v>сер.Б1.041.1-8.11</v>
      </c>
      <c r="D319" s="15" t="str">
        <f>+VLOOKUP(A319,[1]!таблЦены[#Data],2,0)</f>
        <v>м3</v>
      </c>
      <c r="E319" s="15">
        <f>+VLOOKUP(A319,[1]!таблЦены[#Data],3,0)</f>
        <v>0.75800000000000001</v>
      </c>
      <c r="F319" s="16" t="s">
        <v>1161</v>
      </c>
      <c r="G319" s="37">
        <f t="shared" si="25"/>
        <v>3179.8190476190475</v>
      </c>
      <c r="H319" s="5"/>
      <c r="I319" s="13" t="s">
        <v>583</v>
      </c>
      <c r="J319" s="28" t="str">
        <f>+VLOOKUP(I319,[1]!таблЦены[#Data],4,0)</f>
        <v>C20/25</v>
      </c>
      <c r="K319" s="14" t="str">
        <f>+VLOOKUP(I319,[1]!таблЦены[#Data],5,0)</f>
        <v>Б10111-2.08 в.2</v>
      </c>
      <c r="L319" s="15" t="str">
        <f>+VLOOKUP(I319,[1]!таблЦены[#Data],2,0)</f>
        <v>м3</v>
      </c>
      <c r="M319" s="15">
        <f>+VLOOKUP(I319,[1]!таблЦены[#Data],3,0)</f>
        <v>1.0900000000000001</v>
      </c>
      <c r="N319" s="39" t="s">
        <v>1162</v>
      </c>
      <c r="O319" s="37">
        <f t="shared" si="27"/>
        <v>9648.1588785046733</v>
      </c>
    </row>
    <row r="320" spans="1:15" x14ac:dyDescent="0.25">
      <c r="A320" s="13" t="s">
        <v>584</v>
      </c>
      <c r="B320" s="28"/>
      <c r="C320" s="14" t="str">
        <f>+VLOOKUP(A320,[1]!таблЦены[#Data],5,0)</f>
        <v>сер.Б1.041.1-8.11</v>
      </c>
      <c r="D320" s="15" t="str">
        <f>+VLOOKUP(A320,[1]!таблЦены[#Data],2,0)</f>
        <v>м3</v>
      </c>
      <c r="E320" s="15">
        <f>+VLOOKUP(A320,[1]!таблЦены[#Data],3,0)</f>
        <v>0.79400000000000004</v>
      </c>
      <c r="F320" s="16" t="s">
        <v>1163</v>
      </c>
      <c r="G320" s="37">
        <f t="shared" si="25"/>
        <v>3331.7238095238095</v>
      </c>
      <c r="H320" s="5"/>
      <c r="I320" s="13" t="s">
        <v>585</v>
      </c>
      <c r="J320" s="28" t="str">
        <f>+VLOOKUP(I320,[1]!таблЦены[#Data],4,0)</f>
        <v>C20/25</v>
      </c>
      <c r="K320" s="14" t="str">
        <f>+VLOOKUP(I320,[1]!таблЦены[#Data],5,0)</f>
        <v>Б10111-2.08 в.2</v>
      </c>
      <c r="L320" s="15" t="str">
        <f>+VLOOKUP(I320,[1]!таблЦены[#Data],2,0)</f>
        <v>м3</v>
      </c>
      <c r="M320" s="15">
        <f>+VLOOKUP(I320,[1]!таблЦены[#Data],3,0)</f>
        <v>1.0900000000000001</v>
      </c>
      <c r="N320" s="39" t="s">
        <v>1164</v>
      </c>
      <c r="O320" s="37">
        <f t="shared" si="27"/>
        <v>10575.345794392524</v>
      </c>
    </row>
    <row r="321" spans="1:15" x14ac:dyDescent="0.25">
      <c r="A321" s="13" t="s">
        <v>586</v>
      </c>
      <c r="B321" s="28"/>
      <c r="C321" s="14" t="str">
        <f>+VLOOKUP(A321,[1]!таблЦены[#Data],5,0)</f>
        <v>сер.Б1.041.1-8.11</v>
      </c>
      <c r="D321" s="15" t="str">
        <f>+VLOOKUP(A321,[1]!таблЦены[#Data],2,0)</f>
        <v>м3</v>
      </c>
      <c r="E321" s="15">
        <f>+VLOOKUP(A321,[1]!таблЦены[#Data],3,0)</f>
        <v>0.83</v>
      </c>
      <c r="F321" s="16" t="s">
        <v>1165</v>
      </c>
      <c r="G321" s="37">
        <f t="shared" si="25"/>
        <v>3796.6095238095236</v>
      </c>
      <c r="H321" s="5"/>
      <c r="I321" s="23" t="s">
        <v>587</v>
      </c>
      <c r="J321" s="35" t="str">
        <f>+VLOOKUP(I321,[1]!таблЦены[#Data],4,0)</f>
        <v>C20/25</v>
      </c>
      <c r="K321" s="25" t="str">
        <f>+VLOOKUP(I321,[1]!таблЦены[#Data],5,0)</f>
        <v>Б10111-2.08 в.2</v>
      </c>
      <c r="L321" s="26" t="str">
        <f>+VLOOKUP(I321,[1]!таблЦены[#Data],2,0)</f>
        <v>м3</v>
      </c>
      <c r="M321" s="26">
        <f>+VLOOKUP(I321,[1]!таблЦены[#Data],3,0)</f>
        <v>1.0900000000000001</v>
      </c>
      <c r="N321" s="40" t="s">
        <v>1166</v>
      </c>
      <c r="O321" s="37">
        <f t="shared" si="27"/>
        <v>12104.14953271028</v>
      </c>
    </row>
    <row r="322" spans="1:15" x14ac:dyDescent="0.25">
      <c r="A322" s="13" t="s">
        <v>588</v>
      </c>
      <c r="B322" s="28"/>
      <c r="C322" s="14" t="str">
        <f>+VLOOKUP(A322,[1]!таблЦены[#Data],5,0)</f>
        <v>сер.Б1.041.1-8.11</v>
      </c>
      <c r="D322" s="15" t="str">
        <f>+VLOOKUP(A322,[1]!таблЦены[#Data],2,0)</f>
        <v>м3</v>
      </c>
      <c r="E322" s="15">
        <f>+VLOOKUP(A322,[1]!таблЦены[#Data],3,0)</f>
        <v>0.86599999999999999</v>
      </c>
      <c r="F322" s="16" t="s">
        <v>1167</v>
      </c>
      <c r="G322" s="37">
        <f t="shared" si="25"/>
        <v>3961.0476190476193</v>
      </c>
      <c r="H322" s="5"/>
      <c r="I322" s="5"/>
      <c r="J322" s="3"/>
      <c r="K322" s="5"/>
      <c r="L322" s="3"/>
      <c r="M322" s="3"/>
      <c r="N322" s="4"/>
    </row>
    <row r="323" spans="1:15" x14ac:dyDescent="0.25">
      <c r="A323" s="13" t="s">
        <v>589</v>
      </c>
      <c r="B323" s="28"/>
      <c r="C323" s="14" t="str">
        <f>+VLOOKUP(A323,[1]!таблЦены[#Data],5,0)</f>
        <v>сер.Б1.041.1-8.11</v>
      </c>
      <c r="D323" s="15" t="str">
        <f>+VLOOKUP(A323,[1]!таблЦены[#Data],2,0)</f>
        <v>м3</v>
      </c>
      <c r="E323" s="15">
        <f>+VLOOKUP(A323,[1]!таблЦены[#Data],3,0)</f>
        <v>0.90300000000000002</v>
      </c>
      <c r="F323" s="16" t="s">
        <v>1168</v>
      </c>
      <c r="G323" s="37">
        <f t="shared" si="25"/>
        <v>4128.0285714285719</v>
      </c>
      <c r="H323" s="5"/>
      <c r="I323" s="5"/>
      <c r="J323" s="3"/>
      <c r="K323" s="5"/>
      <c r="L323" s="3"/>
      <c r="M323" s="3"/>
      <c r="N323" s="4"/>
    </row>
    <row r="324" spans="1:15" x14ac:dyDescent="0.25">
      <c r="A324" s="13" t="s">
        <v>590</v>
      </c>
      <c r="B324" s="28"/>
      <c r="C324" s="14" t="str">
        <f>+VLOOKUP(A324,[1]!таблЦены[#Data],5,0)</f>
        <v>сер.Б1.041.1-8.11</v>
      </c>
      <c r="D324" s="15" t="str">
        <f>+VLOOKUP(A324,[1]!таблЦены[#Data],2,0)</f>
        <v>м3</v>
      </c>
      <c r="E324" s="15">
        <f>+VLOOKUP(A324,[1]!таблЦены[#Data],3,0)</f>
        <v>0.93899999999999995</v>
      </c>
      <c r="F324" s="16" t="s">
        <v>1169</v>
      </c>
      <c r="G324" s="37">
        <f t="shared" ref="G324:G328" si="28">F324/1.05</f>
        <v>4293.3809523809523</v>
      </c>
      <c r="H324" s="5"/>
      <c r="I324" s="5"/>
      <c r="J324" s="3"/>
      <c r="K324" s="5"/>
      <c r="L324" s="3"/>
      <c r="M324" s="3"/>
      <c r="N324" s="4"/>
    </row>
    <row r="325" spans="1:15" x14ac:dyDescent="0.25">
      <c r="A325" s="13" t="s">
        <v>591</v>
      </c>
      <c r="B325" s="28"/>
      <c r="C325" s="14" t="str">
        <f>+VLOOKUP(A325,[1]!таблЦены[#Data],5,0)</f>
        <v>сер.Б1.041.1-8.11</v>
      </c>
      <c r="D325" s="15" t="str">
        <f>+VLOOKUP(A325,[1]!таблЦены[#Data],2,0)</f>
        <v>м3</v>
      </c>
      <c r="E325" s="15">
        <f>+VLOOKUP(A325,[1]!таблЦены[#Data],3,0)</f>
        <v>0.97499999999999998</v>
      </c>
      <c r="F325" s="16" t="s">
        <v>1170</v>
      </c>
      <c r="G325" s="37">
        <f t="shared" si="28"/>
        <v>4699.0761904761903</v>
      </c>
      <c r="H325" s="5"/>
      <c r="I325" s="5"/>
      <c r="J325" s="3"/>
      <c r="K325" s="5"/>
      <c r="L325" s="3"/>
      <c r="M325" s="3"/>
      <c r="N325" s="4"/>
    </row>
    <row r="326" spans="1:15" x14ac:dyDescent="0.25">
      <c r="A326" s="13" t="s">
        <v>592</v>
      </c>
      <c r="B326" s="28"/>
      <c r="C326" s="14" t="str">
        <f>+VLOOKUP(A326,[1]!таблЦены[#Data],5,0)</f>
        <v>сер.Б1.041.1-8.11</v>
      </c>
      <c r="D326" s="15" t="str">
        <f>+VLOOKUP(A326,[1]!таблЦены[#Data],2,0)</f>
        <v>м3</v>
      </c>
      <c r="E326" s="15">
        <f>+VLOOKUP(A326,[1]!таблЦены[#Data],3,0)</f>
        <v>1.012</v>
      </c>
      <c r="F326" s="16" t="s">
        <v>1171</v>
      </c>
      <c r="G326" s="37">
        <f t="shared" si="28"/>
        <v>4875.4380952380952</v>
      </c>
      <c r="H326" s="5"/>
      <c r="I326" s="5"/>
      <c r="J326" s="3"/>
      <c r="K326" s="5"/>
      <c r="L326" s="3"/>
      <c r="M326" s="3"/>
      <c r="N326" s="4"/>
    </row>
    <row r="327" spans="1:15" x14ac:dyDescent="0.25">
      <c r="A327" s="13" t="s">
        <v>593</v>
      </c>
      <c r="B327" s="28"/>
      <c r="C327" s="14" t="str">
        <f>+VLOOKUP(A327,[1]!таблЦены[#Data],5,0)</f>
        <v>сер.Б1.041.1-8.11</v>
      </c>
      <c r="D327" s="15" t="str">
        <f>+VLOOKUP(A327,[1]!таблЦены[#Data],2,0)</f>
        <v>м3</v>
      </c>
      <c r="E327" s="15">
        <f>+VLOOKUP(A327,[1]!таблЦены[#Data],3,0)</f>
        <v>1.048</v>
      </c>
      <c r="F327" s="16" t="s">
        <v>1172</v>
      </c>
      <c r="G327" s="37">
        <f t="shared" si="28"/>
        <v>5370.7619047619046</v>
      </c>
      <c r="H327" s="5"/>
      <c r="I327" s="5"/>
      <c r="J327" s="3"/>
      <c r="K327" s="5"/>
      <c r="L327" s="3"/>
      <c r="M327" s="3"/>
      <c r="N327" s="4"/>
    </row>
    <row r="328" spans="1:15" x14ac:dyDescent="0.25">
      <c r="A328" s="23" t="s">
        <v>594</v>
      </c>
      <c r="B328" s="35"/>
      <c r="C328" s="25" t="str">
        <f>+VLOOKUP(A328,[1]!таблЦены[#Data],5,0)</f>
        <v>сер.Б1.041.1-8.11</v>
      </c>
      <c r="D328" s="26" t="str">
        <f>+VLOOKUP(A328,[1]!таблЦены[#Data],2,0)</f>
        <v>м3</v>
      </c>
      <c r="E328" s="26">
        <f>+VLOOKUP(A328,[1]!таблЦены[#Data],3,0)</f>
        <v>1.0820000000000001</v>
      </c>
      <c r="F328" s="27" t="s">
        <v>1173</v>
      </c>
      <c r="G328" s="37">
        <f t="shared" si="28"/>
        <v>5829.3428571428576</v>
      </c>
      <c r="H328" s="5"/>
      <c r="I328" s="5"/>
      <c r="J328" s="3"/>
      <c r="K328" s="5"/>
      <c r="L328" s="3"/>
      <c r="M328" s="3"/>
      <c r="N328" s="4"/>
    </row>
  </sheetData>
  <mergeCells count="83">
    <mergeCell ref="A258:F259"/>
    <mergeCell ref="I267:N267"/>
    <mergeCell ref="O1:O2"/>
    <mergeCell ref="O248:O249"/>
    <mergeCell ref="O166:O167"/>
    <mergeCell ref="O83:O84"/>
    <mergeCell ref="O250:O252"/>
    <mergeCell ref="A204:F204"/>
    <mergeCell ref="A208:F208"/>
    <mergeCell ref="A228:F229"/>
    <mergeCell ref="A248:A249"/>
    <mergeCell ref="B248:B249"/>
    <mergeCell ref="C248:C249"/>
    <mergeCell ref="D248:D249"/>
    <mergeCell ref="E248:E249"/>
    <mergeCell ref="F248:F249"/>
    <mergeCell ref="I283:N284"/>
    <mergeCell ref="G248:G249"/>
    <mergeCell ref="I248:I249"/>
    <mergeCell ref="J248:J249"/>
    <mergeCell ref="K248:K249"/>
    <mergeCell ref="L248:L249"/>
    <mergeCell ref="M248:M249"/>
    <mergeCell ref="N248:N249"/>
    <mergeCell ref="I250:N251"/>
    <mergeCell ref="I252:N252"/>
    <mergeCell ref="N166:N167"/>
    <mergeCell ref="A176:F176"/>
    <mergeCell ref="A180:F180"/>
    <mergeCell ref="A185:F185"/>
    <mergeCell ref="A193:F193"/>
    <mergeCell ref="L166:L167"/>
    <mergeCell ref="M166:M167"/>
    <mergeCell ref="A200:F200"/>
    <mergeCell ref="G166:G167"/>
    <mergeCell ref="I166:I167"/>
    <mergeCell ref="J166:J167"/>
    <mergeCell ref="K166:K167"/>
    <mergeCell ref="A157:F157"/>
    <mergeCell ref="A166:A167"/>
    <mergeCell ref="B166:B167"/>
    <mergeCell ref="C166:C167"/>
    <mergeCell ref="D166:D167"/>
    <mergeCell ref="E166:E167"/>
    <mergeCell ref="F166:F167"/>
    <mergeCell ref="I139:N139"/>
    <mergeCell ref="G83:G84"/>
    <mergeCell ref="I83:I84"/>
    <mergeCell ref="J83:J84"/>
    <mergeCell ref="K83:K84"/>
    <mergeCell ref="L83:L84"/>
    <mergeCell ref="M83:M84"/>
    <mergeCell ref="N83:N84"/>
    <mergeCell ref="I89:N89"/>
    <mergeCell ref="I92:N92"/>
    <mergeCell ref="I95:N95"/>
    <mergeCell ref="I100:N100"/>
    <mergeCell ref="F83:F84"/>
    <mergeCell ref="A16:F16"/>
    <mergeCell ref="A31:F31"/>
    <mergeCell ref="I43:N43"/>
    <mergeCell ref="A49:F49"/>
    <mergeCell ref="A58:F58"/>
    <mergeCell ref="A73:F73"/>
    <mergeCell ref="A83:A84"/>
    <mergeCell ref="B83:B84"/>
    <mergeCell ref="C83:C84"/>
    <mergeCell ref="D83:D84"/>
    <mergeCell ref="E83:E84"/>
    <mergeCell ref="A13:G13"/>
    <mergeCell ref="A14:A15"/>
    <mergeCell ref="B14:B15"/>
    <mergeCell ref="C14:C15"/>
    <mergeCell ref="D14:D15"/>
    <mergeCell ref="E14:E15"/>
    <mergeCell ref="F14:F15"/>
    <mergeCell ref="G14:G15"/>
    <mergeCell ref="N1:N2"/>
    <mergeCell ref="I1:I2"/>
    <mergeCell ref="J1:J2"/>
    <mergeCell ref="K1:K2"/>
    <mergeCell ref="L1:L2"/>
    <mergeCell ref="M1:M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K13" sqref="K13"/>
    </sheetView>
  </sheetViews>
  <sheetFormatPr defaultRowHeight="15" x14ac:dyDescent="0.25"/>
  <cols>
    <col min="1" max="1" width="33.42578125" customWidth="1"/>
    <col min="2" max="2" width="12.7109375" customWidth="1"/>
    <col min="3" max="3" width="22.85546875" customWidth="1"/>
    <col min="4" max="4" width="13.42578125" hidden="1" customWidth="1"/>
    <col min="5" max="5" width="14.7109375" customWidth="1"/>
  </cols>
  <sheetData>
    <row r="1" spans="1:5" ht="15" customHeight="1" x14ac:dyDescent="0.25">
      <c r="A1" s="63"/>
      <c r="B1" s="64"/>
      <c r="C1" s="64"/>
      <c r="D1" s="65"/>
      <c r="E1" s="66"/>
    </row>
    <row r="2" spans="1:5" x14ac:dyDescent="0.25">
      <c r="A2" s="67"/>
      <c r="B2" s="43"/>
      <c r="C2" s="43"/>
      <c r="D2" s="44"/>
      <c r="E2" s="68"/>
    </row>
    <row r="3" spans="1:5" x14ac:dyDescent="0.25">
      <c r="A3" s="67"/>
      <c r="B3" s="43"/>
      <c r="C3" s="43"/>
      <c r="D3" s="44"/>
      <c r="E3" s="68"/>
    </row>
    <row r="4" spans="1:5" x14ac:dyDescent="0.25">
      <c r="A4" s="67"/>
      <c r="B4" s="43"/>
      <c r="C4" s="43"/>
      <c r="D4" s="44"/>
      <c r="E4" s="68"/>
    </row>
    <row r="5" spans="1:5" x14ac:dyDescent="0.25">
      <c r="A5" s="69"/>
      <c r="B5" s="45"/>
      <c r="C5" s="45"/>
      <c r="D5" s="45"/>
      <c r="E5" s="68"/>
    </row>
    <row r="6" spans="1:5" x14ac:dyDescent="0.25">
      <c r="A6" s="69"/>
      <c r="B6" s="45"/>
      <c r="C6" s="45"/>
      <c r="D6" s="45"/>
      <c r="E6" s="68"/>
    </row>
    <row r="7" spans="1:5" ht="59.25" customHeight="1" x14ac:dyDescent="0.25">
      <c r="A7" s="70"/>
      <c r="B7" s="46"/>
      <c r="C7" s="46"/>
      <c r="D7" s="47"/>
      <c r="E7" s="68"/>
    </row>
    <row r="8" spans="1:5" ht="9.75" hidden="1" customHeight="1" x14ac:dyDescent="0.25">
      <c r="A8" s="110" t="s">
        <v>1231</v>
      </c>
      <c r="B8" s="111"/>
      <c r="C8" s="111"/>
      <c r="D8" s="111"/>
      <c r="E8" s="112"/>
    </row>
    <row r="9" spans="1:5" ht="15" customHeight="1" x14ac:dyDescent="0.25">
      <c r="A9" s="124" t="s">
        <v>1175</v>
      </c>
      <c r="B9" s="126" t="s">
        <v>1176</v>
      </c>
      <c r="C9" s="127"/>
      <c r="D9" s="130" t="str">
        <f>+IF($H$4,"Цена c НДС","Цена без НДС")</f>
        <v>Цена без НДС</v>
      </c>
      <c r="E9" s="108" t="s">
        <v>1234</v>
      </c>
    </row>
    <row r="10" spans="1:5" x14ac:dyDescent="0.25">
      <c r="A10" s="125"/>
      <c r="B10" s="128"/>
      <c r="C10" s="129"/>
      <c r="D10" s="131"/>
      <c r="E10" s="109"/>
    </row>
    <row r="11" spans="1:5" x14ac:dyDescent="0.25">
      <c r="A11" s="119" t="str">
        <f>VLOOKUP(A12,[1]!таблЦены[#Data],13,0)&amp;" / "&amp;VLOOKUP(A12,[1]!таблЦены[#Data],19,0)&amp;"/ (цены с "&amp;TEXT(VLOOKUP(A12,[1]!таблЦены[#Data],6,0),"ДД.ММ.ГГГГ")&amp;")"</f>
        <v>Плитка тротуарная "Прямоугольник" / м2/ (цены с 01.07.2017)</v>
      </c>
      <c r="B11" s="120"/>
      <c r="C11" s="120"/>
      <c r="D11" s="120"/>
      <c r="E11" s="71"/>
    </row>
    <row r="12" spans="1:5" x14ac:dyDescent="0.25">
      <c r="A12" s="72" t="s">
        <v>1177</v>
      </c>
      <c r="B12" s="48" t="str">
        <f>+VLOOKUP(A12,[1]!таблЦены[#Data],18,0)</f>
        <v>серый</v>
      </c>
      <c r="C12" s="49"/>
      <c r="D12" s="60" t="s">
        <v>1206</v>
      </c>
      <c r="E12" s="73">
        <f>D12/1.15</f>
        <v>261.96521739130435</v>
      </c>
    </row>
    <row r="13" spans="1:5" x14ac:dyDescent="0.25">
      <c r="A13" s="74" t="s">
        <v>1178</v>
      </c>
      <c r="B13" s="50" t="str">
        <f>+VLOOKUP(A13,[1]!таблЦены[#Data],18,0)</f>
        <v>красный</v>
      </c>
      <c r="C13" s="51"/>
      <c r="D13" s="61" t="s">
        <v>1207</v>
      </c>
      <c r="E13" s="73">
        <f t="shared" ref="E13:E16" si="0">D13/1.15</f>
        <v>345.48695652173916</v>
      </c>
    </row>
    <row r="14" spans="1:5" x14ac:dyDescent="0.25">
      <c r="A14" s="74" t="s">
        <v>1179</v>
      </c>
      <c r="B14" s="50" t="str">
        <f>+VLOOKUP(A14,[1]!таблЦены[#Data],18,0)</f>
        <v>серый</v>
      </c>
      <c r="C14" s="51"/>
      <c r="D14" s="61" t="s">
        <v>1208</v>
      </c>
      <c r="E14" s="73">
        <f t="shared" si="0"/>
        <v>289.29565217391308</v>
      </c>
    </row>
    <row r="15" spans="1:5" x14ac:dyDescent="0.25">
      <c r="A15" s="74" t="s">
        <v>1178</v>
      </c>
      <c r="B15" s="50" t="str">
        <f>+VLOOKUP(A15,[1]!таблЦены[#Data],18,0)</f>
        <v>красный</v>
      </c>
      <c r="C15" s="51"/>
      <c r="D15" s="61" t="s">
        <v>1207</v>
      </c>
      <c r="E15" s="73">
        <f t="shared" si="0"/>
        <v>345.48695652173916</v>
      </c>
    </row>
    <row r="16" spans="1:5" x14ac:dyDescent="0.25">
      <c r="A16" s="74" t="s">
        <v>1180</v>
      </c>
      <c r="B16" s="50" t="str">
        <f>+VLOOKUP(A16,[1]!таблЦены[#Data],18,0)</f>
        <v>красный</v>
      </c>
      <c r="C16" s="51"/>
      <c r="D16" s="61" t="s">
        <v>1209</v>
      </c>
      <c r="E16" s="73">
        <f t="shared" si="0"/>
        <v>281.95652173913044</v>
      </c>
    </row>
    <row r="17" spans="1:5" x14ac:dyDescent="0.25">
      <c r="A17" s="74" t="s">
        <v>1181</v>
      </c>
      <c r="B17" s="50" t="str">
        <f>+VLOOKUP(A17,[1]!таблЦены[#Data],18,0)</f>
        <v>серый</v>
      </c>
      <c r="C17" s="51"/>
      <c r="D17" s="61" t="s">
        <v>1210</v>
      </c>
      <c r="E17" s="73">
        <f>D17/1.02</f>
        <v>303.05882352941177</v>
      </c>
    </row>
    <row r="18" spans="1:5" x14ac:dyDescent="0.25">
      <c r="A18" s="75" t="s">
        <v>1182</v>
      </c>
      <c r="B18" s="52" t="str">
        <f>+VLOOKUP(A18,[1]!таблЦены[#Data],18,0)</f>
        <v>красный</v>
      </c>
      <c r="C18" s="53"/>
      <c r="D18" s="62" t="s">
        <v>1211</v>
      </c>
      <c r="E18" s="73">
        <f>D18/1.02</f>
        <v>409.78431372549022</v>
      </c>
    </row>
    <row r="19" spans="1:5" x14ac:dyDescent="0.25">
      <c r="A19" s="119" t="str">
        <f>VLOOKUP(A20,[1]!таблЦены[#Data],13,0)&amp;" / "&amp;VLOOKUP(A20,[1]!таблЦены[#Data],19,0)&amp;"/ (цены с "&amp;TEXT(VLOOKUP(A20,[1]!таблЦены[#Data],6,0),"ДД.ММ.ГГГГ")&amp;")"</f>
        <v>Плитка тротуарная "Катушка" / м2/ (цены с 01.07.2017)</v>
      </c>
      <c r="B19" s="120"/>
      <c r="C19" s="120"/>
      <c r="D19" s="120"/>
      <c r="E19" s="71"/>
    </row>
    <row r="20" spans="1:5" x14ac:dyDescent="0.25">
      <c r="A20" s="72" t="s">
        <v>1183</v>
      </c>
      <c r="B20" s="48" t="str">
        <f>+VLOOKUP(A20,[1]!таблЦены[#Data],18,0)</f>
        <v>серый</v>
      </c>
      <c r="C20" s="49"/>
      <c r="D20" s="60" t="s">
        <v>1212</v>
      </c>
      <c r="E20" s="73">
        <f t="shared" ref="E20:E21" si="1">D20/1.02</f>
        <v>304.76470588235293</v>
      </c>
    </row>
    <row r="21" spans="1:5" x14ac:dyDescent="0.25">
      <c r="A21" s="75" t="s">
        <v>1184</v>
      </c>
      <c r="B21" s="54" t="str">
        <f>+VLOOKUP(A21,[1]!таблЦены[#Data],18,0)</f>
        <v>красный</v>
      </c>
      <c r="C21" s="55"/>
      <c r="D21" s="62" t="s">
        <v>1213</v>
      </c>
      <c r="E21" s="73">
        <f t="shared" si="1"/>
        <v>405.21568627450978</v>
      </c>
    </row>
    <row r="22" spans="1:5" x14ac:dyDescent="0.25">
      <c r="A22" s="119" t="str">
        <f>VLOOKUP(A23,[1]!таблЦены[#Data],13,0)&amp;" / "&amp;VLOOKUP(A23,[1]!таблЦены[#Data],19,0)&amp;"/ (цены с "&amp;TEXT(VLOOKUP(A23,[1]!таблЦены[#Data],6,0),"ДД.ММ.ГГГГ")&amp;")"</f>
        <v>Плитка тротуарная "Волна" / м2/ (цены с 01.07.2017)</v>
      </c>
      <c r="B22" s="120"/>
      <c r="C22" s="120"/>
      <c r="D22" s="120"/>
      <c r="E22" s="71"/>
    </row>
    <row r="23" spans="1:5" x14ac:dyDescent="0.25">
      <c r="A23" s="72" t="s">
        <v>1185</v>
      </c>
      <c r="B23" s="56" t="str">
        <f>+VLOOKUP(A23,[1]!таблЦены[#Data],18,0)</f>
        <v>серый</v>
      </c>
      <c r="C23" s="57"/>
      <c r="D23" s="60" t="s">
        <v>1214</v>
      </c>
      <c r="E23" s="73">
        <f t="shared" ref="E23:E33" si="2">D23/1.02</f>
        <v>307.33333333333337</v>
      </c>
    </row>
    <row r="24" spans="1:5" x14ac:dyDescent="0.25">
      <c r="A24" s="75" t="s">
        <v>1186</v>
      </c>
      <c r="B24" s="54" t="str">
        <f>+VLOOKUP(A24,[1]!таблЦены[#Data],18,0)</f>
        <v>красный</v>
      </c>
      <c r="C24" s="55"/>
      <c r="D24" s="62" t="s">
        <v>1215</v>
      </c>
      <c r="E24" s="73">
        <f t="shared" si="2"/>
        <v>410.63725490196077</v>
      </c>
    </row>
    <row r="25" spans="1:5" x14ac:dyDescent="0.25">
      <c r="A25" s="119" t="str">
        <f>VLOOKUP(A26,[1]!таблЦены[#Data],13,0)&amp;" / "&amp;VLOOKUP(A26,[1]!таблЦены[#Data],19,0)&amp;"/ (цены с "&amp;TEXT(VLOOKUP(A26,[1]!таблЦены[#Data],6,0),"ДД.ММ.ГГГГ")&amp;")"</f>
        <v>Плитка тротуарная "Квадрат" / м2/ (цены с 01.07.2017)</v>
      </c>
      <c r="B25" s="120"/>
      <c r="C25" s="120"/>
      <c r="D25" s="120"/>
      <c r="E25" s="76"/>
    </row>
    <row r="26" spans="1:5" x14ac:dyDescent="0.25">
      <c r="A26" s="72" t="s">
        <v>1187</v>
      </c>
      <c r="B26" s="48" t="str">
        <f>+VLOOKUP(A26,[1]!таблЦены[#Data],18,0)</f>
        <v>серый</v>
      </c>
      <c r="C26" s="49"/>
      <c r="D26" s="60" t="s">
        <v>1216</v>
      </c>
      <c r="E26" s="73">
        <f t="shared" si="2"/>
        <v>311.33333333333331</v>
      </c>
    </row>
    <row r="27" spans="1:5" x14ac:dyDescent="0.25">
      <c r="A27" s="74" t="s">
        <v>1188</v>
      </c>
      <c r="B27" s="50" t="str">
        <f>+VLOOKUP(A27,[1]!таблЦены[#Data],18,0)</f>
        <v>красный</v>
      </c>
      <c r="C27" s="51"/>
      <c r="D27" s="61" t="s">
        <v>1217</v>
      </c>
      <c r="E27" s="73">
        <f t="shared" si="2"/>
        <v>419.48039215686276</v>
      </c>
    </row>
    <row r="28" spans="1:5" x14ac:dyDescent="0.25">
      <c r="A28" s="74" t="s">
        <v>1189</v>
      </c>
      <c r="B28" s="50" t="str">
        <f>+VLOOKUP(A28,[1]!таблЦены[#Data],18,0)</f>
        <v>серый</v>
      </c>
      <c r="C28" s="51"/>
      <c r="D28" s="61" t="s">
        <v>1218</v>
      </c>
      <c r="E28" s="73">
        <f t="shared" si="2"/>
        <v>308.76470588235293</v>
      </c>
    </row>
    <row r="29" spans="1:5" x14ac:dyDescent="0.25">
      <c r="A29" s="74" t="s">
        <v>1190</v>
      </c>
      <c r="B29" s="50" t="str">
        <f>+VLOOKUP(A29,[1]!таблЦены[#Data],18,0)</f>
        <v>красный</v>
      </c>
      <c r="C29" s="51"/>
      <c r="D29" s="61" t="s">
        <v>1219</v>
      </c>
      <c r="E29" s="73">
        <f t="shared" si="2"/>
        <v>422.61764705882354</v>
      </c>
    </row>
    <row r="30" spans="1:5" x14ac:dyDescent="0.25">
      <c r="A30" s="74" t="s">
        <v>1191</v>
      </c>
      <c r="B30" s="58" t="str">
        <f>+VLOOKUP(A30,[1]!таблЦены[#Data],18,0)</f>
        <v>серый</v>
      </c>
      <c r="C30" s="59"/>
      <c r="D30" s="61" t="s">
        <v>1220</v>
      </c>
      <c r="E30" s="73">
        <f t="shared" si="2"/>
        <v>295.92156862745094</v>
      </c>
    </row>
    <row r="31" spans="1:5" x14ac:dyDescent="0.25">
      <c r="A31" s="74" t="s">
        <v>1192</v>
      </c>
      <c r="B31" s="50" t="str">
        <f>+VLOOKUP(A31,[1]!таблЦены[#Data],18,0)</f>
        <v>красный</v>
      </c>
      <c r="C31" s="51"/>
      <c r="D31" s="61" t="s">
        <v>1221</v>
      </c>
      <c r="E31" s="73">
        <f t="shared" si="2"/>
        <v>397.79411764705884</v>
      </c>
    </row>
    <row r="32" spans="1:5" x14ac:dyDescent="0.25">
      <c r="A32" s="74" t="s">
        <v>1193</v>
      </c>
      <c r="B32" s="50" t="str">
        <f>+VLOOKUP(A32,[1]!таблЦены[#Data],18,0)</f>
        <v>серый</v>
      </c>
      <c r="C32" s="51"/>
      <c r="D32" s="61" t="s">
        <v>1222</v>
      </c>
      <c r="E32" s="73">
        <f t="shared" si="2"/>
        <v>322.74509803921569</v>
      </c>
    </row>
    <row r="33" spans="1:5" x14ac:dyDescent="0.25">
      <c r="A33" s="74" t="s">
        <v>1194</v>
      </c>
      <c r="B33" s="50" t="str">
        <f>+VLOOKUP(A33,[1]!таблЦены[#Data],18,0)</f>
        <v>красный</v>
      </c>
      <c r="C33" s="51"/>
      <c r="D33" s="61" t="s">
        <v>1207</v>
      </c>
      <c r="E33" s="73">
        <f t="shared" si="2"/>
        <v>389.51960784313724</v>
      </c>
    </row>
    <row r="34" spans="1:5" x14ac:dyDescent="0.25">
      <c r="A34" s="75" t="s">
        <v>1195</v>
      </c>
      <c r="B34" s="52" t="str">
        <f>+VLOOKUP(A34,[1]!таблЦены[#Data],18,0)</f>
        <v>серый</v>
      </c>
      <c r="C34" s="53"/>
      <c r="D34" s="62" t="s">
        <v>1223</v>
      </c>
      <c r="E34" s="73">
        <f>D34/1.08</f>
        <v>280.82407407407408</v>
      </c>
    </row>
    <row r="35" spans="1:5" x14ac:dyDescent="0.25">
      <c r="A35" s="119" t="str">
        <f>VLOOKUP(A36,[1]!таблЦены[#Data],13,0)&amp;" / "&amp;VLOOKUP(A36,[1]!таблЦены[#Data],19,0)&amp;"/ (цены с "&amp;TEXT(VLOOKUP(A36,[1]!таблЦены[#Data],6,0),"ДД.ММ.ГГГГ")&amp;")"</f>
        <v>Плитка тротуарная "Песчаник" / м2/ (цены с 20.07.2017)</v>
      </c>
      <c r="B35" s="120"/>
      <c r="C35" s="120"/>
      <c r="D35" s="120"/>
      <c r="E35" s="71"/>
    </row>
    <row r="36" spans="1:5" x14ac:dyDescent="0.25">
      <c r="A36" s="72" t="s">
        <v>1196</v>
      </c>
      <c r="B36" s="48" t="str">
        <f>+VLOOKUP(A36,[1]!таблЦены[#Data],18,0)</f>
        <v>серый</v>
      </c>
      <c r="C36" s="49"/>
      <c r="D36" s="60" t="s">
        <v>1224</v>
      </c>
      <c r="E36" s="73">
        <f t="shared" ref="E36:E38" si="3">D36/1.02</f>
        <v>293.92156862745099</v>
      </c>
    </row>
    <row r="37" spans="1:5" x14ac:dyDescent="0.25">
      <c r="A37" s="74" t="s">
        <v>1197</v>
      </c>
      <c r="B37" s="50" t="str">
        <f>+VLOOKUP(A37,[1]!таблЦены[#Data],18,0)</f>
        <v>красный</v>
      </c>
      <c r="C37" s="51"/>
      <c r="D37" s="61" t="s">
        <v>1225</v>
      </c>
      <c r="E37" s="73">
        <f t="shared" si="3"/>
        <v>365.54901960784315</v>
      </c>
    </row>
    <row r="38" spans="1:5" x14ac:dyDescent="0.25">
      <c r="A38" s="75" t="s">
        <v>1198</v>
      </c>
      <c r="B38" s="52" t="str">
        <f>+VLOOKUP(A38,[1]!таблЦены[#Data],18,0)</f>
        <v>желтый</v>
      </c>
      <c r="C38" s="53"/>
      <c r="D38" s="62" t="s">
        <v>1226</v>
      </c>
      <c r="E38" s="73">
        <f t="shared" si="3"/>
        <v>443.73529411764707</v>
      </c>
    </row>
    <row r="39" spans="1:5" x14ac:dyDescent="0.25">
      <c r="A39" s="119" t="str">
        <f>VLOOKUP(A40,[1]!таблЦены[#Data],13,0)&amp;" / "&amp;VLOOKUP(A40,[1]!таблЦены[#Data],19,0)&amp;"/ (цены с "&amp;TEXT(VLOOKUP(A40,[1]!таблЦены[#Data],6,0),"ДД.ММ.ГГГГ")&amp;")"</f>
        <v>Плитка тротуарная  "Старый город" / м2/ (цены с 01.07.2017)</v>
      </c>
      <c r="B39" s="120"/>
      <c r="C39" s="120"/>
      <c r="D39" s="120"/>
      <c r="E39" s="71"/>
    </row>
    <row r="40" spans="1:5" x14ac:dyDescent="0.25">
      <c r="A40" s="72" t="s">
        <v>1199</v>
      </c>
      <c r="B40" s="48" t="str">
        <f>+VLOOKUP(A40,[1]!таблЦены[#Data],18,0)</f>
        <v>серый</v>
      </c>
      <c r="C40" s="49"/>
      <c r="D40" s="60" t="s">
        <v>1227</v>
      </c>
      <c r="E40" s="73">
        <f t="shared" ref="E40:E42" si="4">D40/1.02</f>
        <v>356.42156862745099</v>
      </c>
    </row>
    <row r="41" spans="1:5" x14ac:dyDescent="0.25">
      <c r="A41" s="74" t="s">
        <v>1200</v>
      </c>
      <c r="B41" s="50" t="str">
        <f>+VLOOKUP(A41,[1]!таблЦены[#Data],18,0)</f>
        <v>серый</v>
      </c>
      <c r="C41" s="51"/>
      <c r="D41" s="61" t="s">
        <v>1227</v>
      </c>
      <c r="E41" s="73">
        <f t="shared" si="4"/>
        <v>356.42156862745099</v>
      </c>
    </row>
    <row r="42" spans="1:5" x14ac:dyDescent="0.25">
      <c r="A42" s="75" t="s">
        <v>1201</v>
      </c>
      <c r="B42" s="52" t="str">
        <f>+VLOOKUP(A42,[1]!таблЦены[#Data],18,0)</f>
        <v>серый</v>
      </c>
      <c r="C42" s="53"/>
      <c r="D42" s="62" t="s">
        <v>1227</v>
      </c>
      <c r="E42" s="73">
        <f t="shared" si="4"/>
        <v>356.42156862745099</v>
      </c>
    </row>
    <row r="43" spans="1:5" x14ac:dyDescent="0.25">
      <c r="A43" s="119" t="s">
        <v>1202</v>
      </c>
      <c r="B43" s="120"/>
      <c r="C43" s="120"/>
      <c r="D43" s="120"/>
      <c r="E43" s="121"/>
    </row>
    <row r="44" spans="1:5" hidden="1" x14ac:dyDescent="0.25">
      <c r="A44" s="122" t="str">
        <f>+"(цены с "&amp;TEXT(VLOOKUP(A45,[1]!таблЦены[#Data],6,0),"ДД.ММ.ГГГГ")&amp;")"</f>
        <v>(цены с 01.07.2017)</v>
      </c>
      <c r="B44" s="123"/>
      <c r="C44" s="123"/>
      <c r="D44" s="123"/>
      <c r="E44" s="71"/>
    </row>
    <row r="45" spans="1:5" x14ac:dyDescent="0.25">
      <c r="A45" s="72" t="s">
        <v>1203</v>
      </c>
      <c r="B45" s="56" t="str">
        <f>+VLOOKUP(A45,[1]!таблЦены[#Data],18,0)</f>
        <v>серый</v>
      </c>
      <c r="C45" s="57"/>
      <c r="D45" s="60" t="s">
        <v>1228</v>
      </c>
      <c r="E45" s="73">
        <f>D45/1.15</f>
        <v>67.834782608695662</v>
      </c>
    </row>
    <row r="46" spans="1:5" x14ac:dyDescent="0.25">
      <c r="A46" s="74" t="s">
        <v>1204</v>
      </c>
      <c r="B46" s="50" t="str">
        <f>+VLOOKUP(A46,[1]!таблЦены[#Data],18,0)</f>
        <v>серый</v>
      </c>
      <c r="C46" s="51"/>
      <c r="D46" s="61" t="s">
        <v>1229</v>
      </c>
      <c r="E46" s="73">
        <f t="shared" ref="E46:E47" si="5">D46/1.15</f>
        <v>164.2608695652174</v>
      </c>
    </row>
    <row r="47" spans="1:5" x14ac:dyDescent="0.25">
      <c r="A47" s="75" t="s">
        <v>1205</v>
      </c>
      <c r="B47" s="52" t="str">
        <f>+VLOOKUP(A47,[1]!таблЦены[#Data],18,0)</f>
        <v>серый</v>
      </c>
      <c r="C47" s="53"/>
      <c r="D47" s="62" t="s">
        <v>1230</v>
      </c>
      <c r="E47" s="73">
        <f t="shared" si="5"/>
        <v>172.86956521739134</v>
      </c>
    </row>
    <row r="48" spans="1:5" x14ac:dyDescent="0.25">
      <c r="A48" s="113" t="s">
        <v>1232</v>
      </c>
      <c r="B48" s="114"/>
      <c r="C48" s="114"/>
      <c r="D48" s="114"/>
      <c r="E48" s="115"/>
    </row>
    <row r="49" spans="1:5" ht="15.75" thickBot="1" x14ac:dyDescent="0.3">
      <c r="A49" s="116" t="s">
        <v>1233</v>
      </c>
      <c r="B49" s="117"/>
      <c r="C49" s="117"/>
      <c r="D49" s="117"/>
      <c r="E49" s="118"/>
    </row>
  </sheetData>
  <mergeCells count="15">
    <mergeCell ref="E9:E10"/>
    <mergeCell ref="A8:E8"/>
    <mergeCell ref="A48:E48"/>
    <mergeCell ref="A49:E49"/>
    <mergeCell ref="A43:E43"/>
    <mergeCell ref="A44:D44"/>
    <mergeCell ref="A25:D25"/>
    <mergeCell ref="A35:D35"/>
    <mergeCell ref="A39:D39"/>
    <mergeCell ref="A11:D11"/>
    <mergeCell ref="A19:D19"/>
    <mergeCell ref="A22:D22"/>
    <mergeCell ref="A9:A10"/>
    <mergeCell ref="B9:C10"/>
    <mergeCell ref="D9:D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жб</vt:lpstr>
      <vt:lpstr>плитка, борт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2018-03-01T12:06:30Z</dcterms:modified>
</cp:coreProperties>
</file>